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F:\Offers\2026\Jan\22\Wendy Yin\"/>
    </mc:Choice>
  </mc:AlternateContent>
  <xr:revisionPtr revIDLastSave="0" documentId="13_ncr:1_{8C93A015-8E9D-44CD-8F97-021AE04CF8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inplate" sheetId="1" r:id="rId1"/>
    <sheet name="Jintai" sheetId="3" r:id="rId2"/>
    <sheet name="Hengshui" sheetId="4" r:id="rId3"/>
    <sheet name="LinqingHengtai" sheetId="5" r:id="rId4"/>
  </sheets>
  <definedNames>
    <definedName name="_xlnm._FilterDatabase" localSheetId="2" hidden="1">Hengshui!$A$1:$H$19</definedName>
    <definedName name="_xlnm._FilterDatabase" localSheetId="1" hidden="1">Jintai!#REF!</definedName>
    <definedName name="_xlnm._FilterDatabase" localSheetId="0" hidden="1">tinplate!$A$1:$F$365</definedName>
  </definedNames>
  <calcPr calcId="181029"/>
</workbook>
</file>

<file path=xl/calcChain.xml><?xml version="1.0" encoding="utf-8"?>
<calcChain xmlns="http://schemas.openxmlformats.org/spreadsheetml/2006/main">
  <c r="B21" i="4" l="1"/>
  <c r="B15" i="5"/>
  <c r="B19" i="4"/>
  <c r="C51" i="3"/>
  <c r="C40" i="3"/>
  <c r="C23" i="3"/>
  <c r="D365" i="1"/>
  <c r="D364" i="1"/>
  <c r="D356" i="1"/>
  <c r="D353" i="1"/>
  <c r="D343" i="1"/>
  <c r="D341" i="1"/>
  <c r="D340" i="1"/>
  <c r="D339" i="1"/>
  <c r="D338" i="1"/>
  <c r="D334" i="1"/>
  <c r="D330" i="1"/>
  <c r="D328" i="1"/>
  <c r="D321" i="1"/>
  <c r="D319" i="1"/>
  <c r="D317" i="1"/>
  <c r="D311" i="1"/>
  <c r="D308" i="1"/>
  <c r="D306" i="1"/>
  <c r="D305" i="1"/>
  <c r="D304" i="1"/>
  <c r="D301" i="1"/>
  <c r="D298" i="1"/>
  <c r="D297" i="1"/>
  <c r="D296" i="1"/>
  <c r="D290" i="1"/>
  <c r="D288" i="1"/>
  <c r="D279" i="1"/>
  <c r="D277" i="1"/>
  <c r="D275" i="1"/>
  <c r="D274" i="1"/>
  <c r="D273" i="1"/>
  <c r="D266" i="1"/>
  <c r="D263" i="1"/>
  <c r="D262" i="1"/>
  <c r="D257" i="1"/>
  <c r="D254" i="1"/>
  <c r="D249" i="1"/>
  <c r="D247" i="1"/>
  <c r="D246" i="1"/>
  <c r="D245" i="1"/>
  <c r="D242" i="1"/>
  <c r="D238" i="1"/>
  <c r="D237" i="1"/>
  <c r="D235" i="1"/>
  <c r="D233" i="1"/>
  <c r="D231" i="1"/>
  <c r="D229" i="1"/>
  <c r="D226" i="1"/>
  <c r="D224" i="1"/>
  <c r="D218" i="1"/>
  <c r="D216" i="1"/>
  <c r="D215" i="1"/>
  <c r="D213" i="1"/>
  <c r="D209" i="1"/>
  <c r="D208" i="1"/>
  <c r="D207" i="1"/>
  <c r="D206" i="1"/>
  <c r="D204" i="1"/>
  <c r="D202" i="1"/>
  <c r="D200" i="1"/>
  <c r="D199" i="1"/>
  <c r="D196" i="1"/>
  <c r="D195" i="1"/>
  <c r="D192" i="1"/>
  <c r="D184" i="1"/>
  <c r="D183" i="1"/>
  <c r="D182" i="1"/>
  <c r="D179" i="1"/>
  <c r="D177" i="1"/>
  <c r="D168" i="1"/>
  <c r="D165" i="1"/>
  <c r="D164" i="1"/>
  <c r="D163" i="1"/>
  <c r="D162" i="1"/>
  <c r="D159" i="1"/>
  <c r="D158" i="1"/>
  <c r="D155" i="1"/>
  <c r="D149" i="1"/>
  <c r="D147" i="1"/>
  <c r="D144" i="1"/>
  <c r="D143" i="1"/>
  <c r="D139" i="1"/>
  <c r="D137" i="1"/>
  <c r="D135" i="1"/>
  <c r="D134" i="1"/>
  <c r="D133" i="1"/>
  <c r="D132" i="1"/>
  <c r="D128" i="1"/>
  <c r="D123" i="1"/>
  <c r="D122" i="1"/>
  <c r="D121" i="1"/>
  <c r="D119" i="1"/>
  <c r="D118" i="1"/>
  <c r="D110" i="1"/>
  <c r="D103" i="1"/>
  <c r="D101" i="1"/>
  <c r="D100" i="1"/>
  <c r="D98" i="1"/>
  <c r="D95" i="1"/>
  <c r="D88" i="1"/>
  <c r="D86" i="1"/>
  <c r="D85" i="1"/>
  <c r="D82" i="1"/>
  <c r="D80" i="1"/>
  <c r="D70" i="1"/>
  <c r="D67" i="1"/>
  <c r="D65" i="1"/>
  <c r="D62" i="1"/>
  <c r="D61" i="1"/>
  <c r="D60" i="1"/>
  <c r="D59" i="1"/>
  <c r="D53" i="1"/>
  <c r="D52" i="1"/>
  <c r="D49" i="1"/>
  <c r="D46" i="1"/>
  <c r="D44" i="1"/>
  <c r="D43" i="1"/>
  <c r="D41" i="1"/>
  <c r="D38" i="1"/>
  <c r="D36" i="1"/>
  <c r="D35" i="1"/>
  <c r="D34" i="1"/>
  <c r="D33" i="1"/>
  <c r="D31" i="1"/>
  <c r="D26" i="1"/>
  <c r="D25" i="1"/>
  <c r="D24" i="1"/>
  <c r="D23" i="1"/>
  <c r="D22" i="1"/>
  <c r="D21" i="1"/>
  <c r="D20" i="1"/>
  <c r="D16" i="1"/>
  <c r="D15" i="1"/>
  <c r="D14" i="1"/>
  <c r="D13" i="1"/>
  <c r="D10" i="1"/>
  <c r="D9" i="1"/>
  <c r="D6" i="1"/>
  <c r="D5" i="1"/>
  <c r="D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</author>
  </authors>
  <commentList>
    <comment ref="A174" authorId="0" shapeId="0" xr:uid="{00000000-0006-0000-0000-000001000000}">
      <text>
        <r>
          <rPr>
            <b/>
            <sz val="9"/>
            <rFont val="宋体"/>
            <charset val="134"/>
          </rPr>
          <t>0:</t>
        </r>
        <r>
          <rPr>
            <sz val="9"/>
            <rFont val="宋体"/>
            <charset val="134"/>
          </rPr>
          <t xml:space="preserve">
0.205</t>
        </r>
      </text>
    </comment>
  </commentList>
</comments>
</file>

<file path=xl/sharedStrings.xml><?xml version="1.0" encoding="utf-8"?>
<sst xmlns="http://schemas.openxmlformats.org/spreadsheetml/2006/main" count="1655" uniqueCount="150">
  <si>
    <t>Thickness (mm)</t>
  </si>
  <si>
    <t>Width (mm)</t>
  </si>
  <si>
    <t>Hardness Grade</t>
  </si>
  <si>
    <t>Net Weight (MT)</t>
  </si>
  <si>
    <t>Tin-coating (g/m²)</t>
  </si>
  <si>
    <t>Brand</t>
  </si>
  <si>
    <t>MR T-5BA</t>
  </si>
  <si>
    <r>
      <rPr>
        <sz val="12"/>
        <color theme="1"/>
        <rFont val="Tahoma"/>
        <charset val="134"/>
      </rPr>
      <t>1.1/1.1</t>
    </r>
    <r>
      <rPr>
        <sz val="12"/>
        <color theme="1"/>
        <rFont val="宋体"/>
        <charset val="134"/>
      </rPr>
      <t>（</t>
    </r>
    <r>
      <rPr>
        <sz val="12"/>
        <color theme="1"/>
        <rFont val="Tahoma"/>
        <charset val="134"/>
      </rPr>
      <t>1.4/1.4</t>
    </r>
    <r>
      <rPr>
        <sz val="12"/>
        <color theme="1"/>
        <rFont val="宋体"/>
        <charset val="134"/>
      </rPr>
      <t>）</t>
    </r>
  </si>
  <si>
    <t>Shougang</t>
  </si>
  <si>
    <t>MR DR-8 BA</t>
  </si>
  <si>
    <t>2.0/5.0</t>
  </si>
  <si>
    <r>
      <rPr>
        <sz val="12"/>
        <color theme="1"/>
        <rFont val="Tahoma"/>
        <charset val="134"/>
      </rPr>
      <t>2.0/4.0</t>
    </r>
    <r>
      <rPr>
        <sz val="12"/>
        <color theme="1"/>
        <rFont val="宋体"/>
        <charset val="134"/>
      </rPr>
      <t>（</t>
    </r>
    <r>
      <rPr>
        <sz val="12"/>
        <color theme="1"/>
        <rFont val="Tahoma"/>
        <charset val="134"/>
      </rPr>
      <t>2.0/5.0</t>
    </r>
    <r>
      <rPr>
        <sz val="12"/>
        <color theme="1"/>
        <rFont val="宋体"/>
        <charset val="134"/>
      </rPr>
      <t>）</t>
    </r>
  </si>
  <si>
    <t>2.8/4.0</t>
  </si>
  <si>
    <t>MR DR-8CA</t>
  </si>
  <si>
    <t>Shougang Contract material</t>
  </si>
  <si>
    <t>MR DR-8BA</t>
  </si>
  <si>
    <t>MR DR-7M BA</t>
  </si>
  <si>
    <t>2.8/2.8</t>
  </si>
  <si>
    <t>1.1/1.1</t>
  </si>
  <si>
    <t>MR DR-8 CA</t>
  </si>
  <si>
    <t>2.8/5.6</t>
  </si>
  <si>
    <t>MR DR-7 BA</t>
  </si>
  <si>
    <t>MR DR-8M CA</t>
  </si>
  <si>
    <t>1.1/2.0</t>
  </si>
  <si>
    <t>MR DR-9 CA</t>
  </si>
  <si>
    <r>
      <rPr>
        <sz val="12"/>
        <color theme="1"/>
        <rFont val="Tahoma"/>
        <charset val="134"/>
      </rPr>
      <t>2.0/2.0</t>
    </r>
    <r>
      <rPr>
        <sz val="12"/>
        <color theme="1"/>
        <rFont val="宋体"/>
        <charset val="134"/>
      </rPr>
      <t>（</t>
    </r>
    <r>
      <rPr>
        <sz val="12"/>
        <color theme="1"/>
        <rFont val="Tahoma"/>
        <charset val="134"/>
      </rPr>
      <t>2.8/2.8</t>
    </r>
    <r>
      <rPr>
        <sz val="12"/>
        <color theme="1"/>
        <rFont val="宋体"/>
        <charset val="134"/>
      </rPr>
      <t>）</t>
    </r>
  </si>
  <si>
    <t>1.8/2.8</t>
  </si>
  <si>
    <t>MR DR-9CA</t>
  </si>
  <si>
    <t>2.0/2.0</t>
  </si>
  <si>
    <t>Prime future material</t>
  </si>
  <si>
    <t>2.8/1.1</t>
  </si>
  <si>
    <t>MR T-4BA</t>
  </si>
  <si>
    <t>MR DR-7BA</t>
  </si>
  <si>
    <t>2.2/2.2</t>
  </si>
  <si>
    <t>MR T-5 CA</t>
  </si>
  <si>
    <t>MR DR-7MCA</t>
  </si>
  <si>
    <r>
      <rPr>
        <sz val="12"/>
        <color theme="1"/>
        <rFont val="Tahoma"/>
        <charset val="134"/>
      </rPr>
      <t>1.1/1.1(1.5/1.5</t>
    </r>
    <r>
      <rPr>
        <sz val="12"/>
        <color theme="1"/>
        <rFont val="宋体"/>
        <charset val="134"/>
      </rPr>
      <t>）</t>
    </r>
  </si>
  <si>
    <t>MR T-5 BA</t>
  </si>
  <si>
    <t>MR T-4 CA</t>
  </si>
  <si>
    <t>MR T-5CA</t>
  </si>
  <si>
    <t>MR T-4 BA</t>
  </si>
  <si>
    <t>5.6/5.6</t>
  </si>
  <si>
    <t>MR T-3 CA</t>
  </si>
  <si>
    <t>2.0/1.1</t>
  </si>
  <si>
    <t>Prime surplus material</t>
  </si>
  <si>
    <t>2.8/2.0</t>
  </si>
  <si>
    <t>8.4/2.2</t>
  </si>
  <si>
    <t>MR T-4CA</t>
  </si>
  <si>
    <r>
      <rPr>
        <sz val="12"/>
        <color theme="1"/>
        <rFont val="Tahoma"/>
        <charset val="134"/>
      </rPr>
      <t>4.0/2.0</t>
    </r>
    <r>
      <rPr>
        <sz val="12"/>
        <color theme="1"/>
        <rFont val="宋体"/>
        <charset val="134"/>
      </rPr>
      <t>（</t>
    </r>
    <r>
      <rPr>
        <sz val="12"/>
        <color theme="1"/>
        <rFont val="Tahoma"/>
        <charset val="134"/>
      </rPr>
      <t>5.0/2.0</t>
    </r>
    <r>
      <rPr>
        <sz val="12"/>
        <color theme="1"/>
        <rFont val="宋体"/>
        <charset val="134"/>
      </rPr>
      <t>）</t>
    </r>
  </si>
  <si>
    <t>5.0/2.0</t>
  </si>
  <si>
    <t>5.6/2.8</t>
  </si>
  <si>
    <t>MR DR-7MBA</t>
  </si>
  <si>
    <t>2.2/1.7</t>
  </si>
  <si>
    <t>2.2/2.8</t>
  </si>
  <si>
    <t>2.0/2.8</t>
  </si>
  <si>
    <t>MR T-3 BA</t>
  </si>
  <si>
    <t>2.5/2.5</t>
  </si>
  <si>
    <t>MR T-2.5 BA</t>
  </si>
  <si>
    <t>GDL</t>
  </si>
  <si>
    <t>MR DR-7 CA</t>
  </si>
  <si>
    <t>MR T-4CA HCR</t>
  </si>
  <si>
    <t>MR T-3BA</t>
  </si>
  <si>
    <t>MR T-3CA</t>
  </si>
  <si>
    <r>
      <rPr>
        <sz val="12"/>
        <color theme="1"/>
        <rFont val="Tahoma"/>
        <charset val="134"/>
      </rPr>
      <t>1.1/1.1</t>
    </r>
    <r>
      <rPr>
        <sz val="12"/>
        <color theme="1"/>
        <rFont val="宋体"/>
        <charset val="134"/>
      </rPr>
      <t>（</t>
    </r>
    <r>
      <rPr>
        <sz val="12"/>
        <color theme="1"/>
        <rFont val="Tahoma"/>
        <charset val="134"/>
      </rPr>
      <t>2.8/2.8</t>
    </r>
    <r>
      <rPr>
        <sz val="12"/>
        <color theme="1"/>
        <rFont val="宋体"/>
        <charset val="134"/>
      </rPr>
      <t>）</t>
    </r>
  </si>
  <si>
    <t>1.1/2.8</t>
  </si>
  <si>
    <t>MR T-1 BA</t>
  </si>
  <si>
    <t>11.2/2.8</t>
  </si>
  <si>
    <t>A2.8/2.8</t>
  </si>
  <si>
    <t>L DR-8CA</t>
  </si>
  <si>
    <t>1.1/2.2</t>
  </si>
  <si>
    <t>L DR-7.5BA</t>
  </si>
  <si>
    <t>MR T-1.5BA</t>
  </si>
  <si>
    <t>11.2/1.1</t>
  </si>
  <si>
    <t>8.4/2.8</t>
  </si>
  <si>
    <t>MR T-2.5BA</t>
  </si>
  <si>
    <t>MR T-2 BA</t>
  </si>
  <si>
    <r>
      <rPr>
        <sz val="12"/>
        <color theme="1"/>
        <rFont val="Tahoma"/>
        <charset val="134"/>
      </rPr>
      <t>2.0/2.0</t>
    </r>
    <r>
      <rPr>
        <sz val="12"/>
        <color theme="1"/>
        <rFont val="宋体"/>
        <charset val="134"/>
      </rPr>
      <t>（</t>
    </r>
    <r>
      <rPr>
        <sz val="12"/>
        <color theme="1"/>
        <rFont val="Tahoma"/>
        <charset val="134"/>
      </rPr>
      <t>5.6/2.8</t>
    </r>
    <r>
      <rPr>
        <sz val="12"/>
        <color theme="1"/>
        <rFont val="宋体"/>
        <charset val="134"/>
      </rPr>
      <t>）</t>
    </r>
  </si>
  <si>
    <t>L T-1 BA</t>
  </si>
  <si>
    <t>MR T-2BA</t>
  </si>
  <si>
    <t>8.4/8.4</t>
  </si>
  <si>
    <r>
      <rPr>
        <sz val="12"/>
        <color theme="1"/>
        <rFont val="Tahoma"/>
        <charset val="134"/>
      </rPr>
      <t>1.1/1.1</t>
    </r>
    <r>
      <rPr>
        <sz val="12"/>
        <color theme="1"/>
        <rFont val="宋体"/>
        <charset val="134"/>
      </rPr>
      <t>（</t>
    </r>
    <r>
      <rPr>
        <sz val="12"/>
        <color theme="1"/>
        <rFont val="Tahoma"/>
        <charset val="134"/>
      </rPr>
      <t>2.0/2.0</t>
    </r>
    <r>
      <rPr>
        <sz val="12"/>
        <color theme="1"/>
        <rFont val="宋体"/>
        <charset val="134"/>
      </rPr>
      <t>）</t>
    </r>
  </si>
  <si>
    <t>4.5/4.5</t>
  </si>
  <si>
    <t>4.8/4.8</t>
  </si>
  <si>
    <t>MR T-2CA</t>
  </si>
  <si>
    <t>L T-3.5 CA DI</t>
  </si>
  <si>
    <t>11.2/5.6</t>
  </si>
  <si>
    <t>TS245</t>
  </si>
  <si>
    <t>TH435</t>
  </si>
  <si>
    <t>5.6/2.2</t>
  </si>
  <si>
    <t>0.29(0.293)</t>
  </si>
  <si>
    <t>4.0/4.0</t>
  </si>
  <si>
    <r>
      <rPr>
        <sz val="12"/>
        <color theme="1"/>
        <rFont val="Tahoma"/>
        <charset val="134"/>
      </rPr>
      <t>2.8/2.8</t>
    </r>
    <r>
      <rPr>
        <sz val="12"/>
        <color theme="1"/>
        <rFont val="宋体"/>
        <charset val="134"/>
      </rPr>
      <t>（</t>
    </r>
    <r>
      <rPr>
        <sz val="12"/>
        <color theme="1"/>
        <rFont val="Tahoma"/>
        <charset val="134"/>
      </rPr>
      <t>4.0/4.0</t>
    </r>
    <r>
      <rPr>
        <sz val="12"/>
        <color theme="1"/>
        <rFont val="宋体"/>
        <charset val="134"/>
      </rPr>
      <t>）</t>
    </r>
  </si>
  <si>
    <r>
      <rPr>
        <sz val="12"/>
        <color theme="1"/>
        <rFont val="Tahoma"/>
        <charset val="134"/>
      </rPr>
      <t>0.3</t>
    </r>
    <r>
      <rPr>
        <sz val="12"/>
        <color theme="1"/>
        <rFont val="宋体"/>
        <charset val="134"/>
      </rPr>
      <t>（</t>
    </r>
    <r>
      <rPr>
        <sz val="12"/>
        <color theme="1"/>
        <rFont val="Tahoma"/>
        <charset val="134"/>
      </rPr>
      <t>0.305</t>
    </r>
    <r>
      <rPr>
        <sz val="12"/>
        <color theme="1"/>
        <rFont val="宋体"/>
        <charset val="134"/>
      </rPr>
      <t>）</t>
    </r>
  </si>
  <si>
    <t>MR T-3.5CA</t>
  </si>
  <si>
    <t>1.4/1.4</t>
  </si>
  <si>
    <t>MR T-1BA</t>
  </si>
  <si>
    <t>TS275</t>
  </si>
  <si>
    <r>
      <rPr>
        <sz val="12"/>
        <color theme="1"/>
        <rFont val="Tahoma"/>
        <charset val="134"/>
      </rPr>
      <t>MR T-2BA</t>
    </r>
    <r>
      <rPr>
        <sz val="12"/>
        <color theme="1"/>
        <rFont val="宋体"/>
        <charset val="134"/>
      </rPr>
      <t>（实际</t>
    </r>
    <r>
      <rPr>
        <sz val="12"/>
        <color theme="1"/>
        <rFont val="Tahoma"/>
        <charset val="134"/>
      </rPr>
      <t>T3.5</t>
    </r>
    <r>
      <rPr>
        <sz val="12"/>
        <color theme="1"/>
        <rFont val="宋体"/>
        <charset val="134"/>
      </rPr>
      <t>）</t>
    </r>
  </si>
  <si>
    <t>MR T-3.5BA</t>
  </si>
  <si>
    <t>3.6/2.0</t>
  </si>
  <si>
    <t>4.0/2.8</t>
  </si>
  <si>
    <t>2.8/2.8(5.6/5.6)</t>
  </si>
  <si>
    <t>ETP Coil</t>
  </si>
  <si>
    <t>0.19*832</t>
  </si>
  <si>
    <t>T-4</t>
  </si>
  <si>
    <t>R</t>
  </si>
  <si>
    <t>CA</t>
  </si>
  <si>
    <t>Yulan prime stock</t>
  </si>
  <si>
    <t>0.22*925</t>
  </si>
  <si>
    <t>BA</t>
  </si>
  <si>
    <t>0.22*972</t>
  </si>
  <si>
    <t>Size</t>
  </si>
  <si>
    <r>
      <rPr>
        <sz val="11"/>
        <color theme="1"/>
        <rFont val="宋体"/>
        <charset val="134"/>
      </rPr>
      <t>用途</t>
    </r>
  </si>
  <si>
    <t>Type</t>
  </si>
  <si>
    <t>Annealed</t>
  </si>
  <si>
    <t>Grade</t>
  </si>
  <si>
    <t>brand</t>
  </si>
  <si>
    <t>0.17*895*835</t>
  </si>
  <si>
    <r>
      <rPr>
        <sz val="11"/>
        <rFont val="宋体"/>
        <charset val="134"/>
      </rPr>
      <t>食品罐身</t>
    </r>
  </si>
  <si>
    <t>ETP Sheet</t>
  </si>
  <si>
    <t>T-5</t>
  </si>
  <si>
    <t>Prime</t>
  </si>
  <si>
    <t>Hengshui</t>
  </si>
  <si>
    <t>0.18*812</t>
  </si>
  <si>
    <r>
      <rPr>
        <sz val="11"/>
        <rFont val="宋体"/>
        <charset val="134"/>
      </rPr>
      <t>饮料罐身</t>
    </r>
  </si>
  <si>
    <t>0.18*860</t>
  </si>
  <si>
    <t>0.2*712</t>
  </si>
  <si>
    <t>Cold Coil</t>
  </si>
  <si>
    <t>T-2.5</t>
  </si>
  <si>
    <t>-</t>
  </si>
  <si>
    <t>0.2*883</t>
  </si>
  <si>
    <r>
      <rPr>
        <sz val="11"/>
        <rFont val="宋体"/>
        <charset val="134"/>
      </rPr>
      <t>八宝粥罐身</t>
    </r>
  </si>
  <si>
    <t>0.2*895</t>
  </si>
  <si>
    <t>0.22*770</t>
  </si>
  <si>
    <t>T-3</t>
  </si>
  <si>
    <t>0.22*796</t>
  </si>
  <si>
    <t>0.22*929</t>
  </si>
  <si>
    <r>
      <rPr>
        <sz val="11"/>
        <color theme="1"/>
        <rFont val="宋体"/>
        <charset val="134"/>
      </rPr>
      <t>其他食品罐罐身</t>
    </r>
  </si>
  <si>
    <t>Contract material</t>
  </si>
  <si>
    <t>0.5*735</t>
  </si>
  <si>
    <r>
      <rPr>
        <sz val="11"/>
        <color theme="1"/>
        <rFont val="宋体"/>
        <charset val="134"/>
      </rPr>
      <t>电子</t>
    </r>
  </si>
  <si>
    <t>T4</t>
  </si>
  <si>
    <t>Size(mm)</t>
  </si>
  <si>
    <t>0.16*875</t>
  </si>
  <si>
    <t>DR8.5</t>
  </si>
  <si>
    <t>A-</t>
  </si>
  <si>
    <t>0.16*942</t>
  </si>
  <si>
    <t>DR8</t>
  </si>
  <si>
    <t>0.16*798</t>
  </si>
  <si>
    <t>All Total 4988.673MT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</si>
</sst>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_ \¥* #,##0.00_ ;_ \¥* \-#,##0.00_ ;_ \¥* &quot;-&quot;??_ ;_ @_ "/>
    <numFmt numFmtId="169" formatCode="#,##0.000_ "/>
  </numFmts>
  <fonts count="13">
    <font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2"/>
      <color rgb="FF000000"/>
      <name val="宋体"/>
      <charset val="134"/>
    </font>
    <font>
      <sz val="11"/>
      <color theme="1"/>
      <name val="Tahoma"/>
      <charset val="134"/>
    </font>
    <font>
      <sz val="11"/>
      <name val="Tahoma"/>
      <charset val="134"/>
    </font>
    <font>
      <sz val="12"/>
      <color theme="1"/>
      <name val="Tahoma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12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168" fontId="12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69" fontId="2" fillId="2" borderId="1" xfId="0" applyNumberFormat="1" applyFont="1" applyFill="1" applyBorder="1" applyAlignment="1">
      <alignment horizontal="center" vertical="center" wrapText="1"/>
    </xf>
    <xf numFmtId="169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>
      <alignment vertical="center"/>
    </xf>
    <xf numFmtId="0" fontId="5" fillId="2" borderId="0" xfId="0" applyFont="1" applyFill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常规 2" xfId="1" xr:uid="{00000000-0005-0000-0000-000031000000}"/>
    <cellStyle name="货币 5" xfId="2" xr:uid="{00000000-0005-0000-0000-000032000000}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0"/>
  <sheetViews>
    <sheetView tabSelected="1" topLeftCell="A351" zoomScale="85" zoomScaleNormal="85" workbookViewId="0">
      <selection activeCell="B371" sqref="B371"/>
    </sheetView>
  </sheetViews>
  <sheetFormatPr defaultColWidth="9" defaultRowHeight="20.100000000000001" customHeight="1"/>
  <cols>
    <col min="1" max="1" width="16.42578125" style="14" customWidth="1"/>
    <col min="2" max="2" width="16.28515625" style="14" customWidth="1"/>
    <col min="3" max="3" width="22.42578125" style="14" customWidth="1"/>
    <col min="4" max="4" width="17.7109375" style="14" customWidth="1"/>
    <col min="5" max="5" width="23.5703125" style="14" customWidth="1"/>
    <col min="6" max="6" width="18.85546875" style="14" customWidth="1"/>
    <col min="7" max="16384" width="9" style="14"/>
  </cols>
  <sheetData>
    <row r="1" spans="1:6" ht="20.100000000000001" customHeight="1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</row>
    <row r="2" spans="1:6" ht="20.100000000000001" customHeight="1">
      <c r="A2" s="15">
        <v>0.13</v>
      </c>
      <c r="B2" s="15">
        <v>918</v>
      </c>
      <c r="C2" s="15" t="s">
        <v>6</v>
      </c>
      <c r="D2" s="15">
        <v>17.87</v>
      </c>
      <c r="E2" s="15" t="s">
        <v>7</v>
      </c>
      <c r="F2" s="15" t="s">
        <v>8</v>
      </c>
    </row>
    <row r="3" spans="1:6" ht="20.100000000000001" customHeight="1">
      <c r="A3" s="15">
        <v>0.13</v>
      </c>
      <c r="B3" s="15">
        <v>926</v>
      </c>
      <c r="C3" s="15" t="s">
        <v>9</v>
      </c>
      <c r="D3" s="15">
        <f>8.525+9.225+9.715</f>
        <v>27.465</v>
      </c>
      <c r="E3" s="16" t="s">
        <v>10</v>
      </c>
      <c r="F3" s="15" t="s">
        <v>8</v>
      </c>
    </row>
    <row r="4" spans="1:6" ht="20.100000000000001" customHeight="1">
      <c r="A4" s="15">
        <v>0.13</v>
      </c>
      <c r="B4" s="15">
        <v>926</v>
      </c>
      <c r="C4" s="15" t="s">
        <v>9</v>
      </c>
      <c r="D4" s="15">
        <v>9.2249999999999996</v>
      </c>
      <c r="E4" s="16" t="s">
        <v>11</v>
      </c>
      <c r="F4" s="15" t="s">
        <v>8</v>
      </c>
    </row>
    <row r="5" spans="1:6" ht="20.100000000000001" customHeight="1">
      <c r="A5" s="15">
        <v>0.13</v>
      </c>
      <c r="B5" s="15">
        <v>927</v>
      </c>
      <c r="C5" s="15" t="s">
        <v>9</v>
      </c>
      <c r="D5" s="15">
        <f>8.805+8.865</f>
        <v>17.670000000000002</v>
      </c>
      <c r="E5" s="15" t="s">
        <v>12</v>
      </c>
      <c r="F5" s="15" t="s">
        <v>8</v>
      </c>
    </row>
    <row r="6" spans="1:6" ht="20.100000000000001" customHeight="1">
      <c r="A6" s="15">
        <v>0.13</v>
      </c>
      <c r="B6" s="15">
        <v>927</v>
      </c>
      <c r="C6" s="15" t="s">
        <v>9</v>
      </c>
      <c r="D6" s="15">
        <f>9.285+6.355</f>
        <v>15.64</v>
      </c>
      <c r="E6" s="16" t="s">
        <v>10</v>
      </c>
      <c r="F6" s="15" t="s">
        <v>8</v>
      </c>
    </row>
    <row r="7" spans="1:6" ht="20.100000000000001" customHeight="1">
      <c r="A7" s="15">
        <v>0.13</v>
      </c>
      <c r="B7" s="15">
        <v>958</v>
      </c>
      <c r="C7" s="15" t="s">
        <v>9</v>
      </c>
      <c r="D7" s="15">
        <v>7.585</v>
      </c>
      <c r="E7" s="15" t="s">
        <v>10</v>
      </c>
      <c r="F7" s="15" t="s">
        <v>8</v>
      </c>
    </row>
    <row r="8" spans="1:6" ht="20.100000000000001" customHeight="1">
      <c r="A8" s="15">
        <v>0.14000000000000001</v>
      </c>
      <c r="B8" s="15">
        <v>804</v>
      </c>
      <c r="C8" s="15" t="s">
        <v>13</v>
      </c>
      <c r="D8" s="15">
        <v>8.9849999999999994</v>
      </c>
      <c r="E8" s="15" t="s">
        <v>12</v>
      </c>
      <c r="F8" s="15" t="s">
        <v>14</v>
      </c>
    </row>
    <row r="9" spans="1:6" ht="20.100000000000001" customHeight="1">
      <c r="A9" s="15">
        <v>0.14000000000000001</v>
      </c>
      <c r="B9" s="15">
        <v>825</v>
      </c>
      <c r="C9" s="15" t="s">
        <v>15</v>
      </c>
      <c r="D9" s="15">
        <f>31.475-8.615+15.3-8.435</f>
        <v>29.725000000000001</v>
      </c>
      <c r="E9" s="15" t="s">
        <v>12</v>
      </c>
      <c r="F9" s="15" t="s">
        <v>8</v>
      </c>
    </row>
    <row r="10" spans="1:6" ht="20.100000000000001" customHeight="1">
      <c r="A10" s="15">
        <v>0.14000000000000001</v>
      </c>
      <c r="B10" s="15">
        <v>830</v>
      </c>
      <c r="C10" s="15" t="s">
        <v>16</v>
      </c>
      <c r="D10" s="15">
        <f>8.05+8.685</f>
        <v>16.734999999999999</v>
      </c>
      <c r="E10" s="15" t="s">
        <v>17</v>
      </c>
      <c r="F10" s="15" t="s">
        <v>8</v>
      </c>
    </row>
    <row r="11" spans="1:6" ht="20.100000000000001" customHeight="1">
      <c r="A11" s="15">
        <v>0.14000000000000001</v>
      </c>
      <c r="B11" s="15">
        <v>840</v>
      </c>
      <c r="C11" s="15" t="s">
        <v>13</v>
      </c>
      <c r="D11" s="15">
        <v>6.03</v>
      </c>
      <c r="E11" s="15" t="s">
        <v>18</v>
      </c>
      <c r="F11" s="15" t="s">
        <v>8</v>
      </c>
    </row>
    <row r="12" spans="1:6" ht="20.100000000000001" customHeight="1">
      <c r="A12" s="15">
        <v>0.14000000000000001</v>
      </c>
      <c r="B12" s="15">
        <v>841</v>
      </c>
      <c r="C12" s="15" t="s">
        <v>13</v>
      </c>
      <c r="D12" s="15">
        <v>6.1349999999999998</v>
      </c>
      <c r="E12" s="15" t="s">
        <v>18</v>
      </c>
      <c r="F12" s="15" t="s">
        <v>8</v>
      </c>
    </row>
    <row r="13" spans="1:6" ht="20.100000000000001" customHeight="1">
      <c r="A13" s="15">
        <v>0.14000000000000001</v>
      </c>
      <c r="B13" s="15">
        <v>858</v>
      </c>
      <c r="C13" s="15" t="s">
        <v>13</v>
      </c>
      <c r="D13" s="15">
        <f>17.49+40.69-49.735</f>
        <v>8.4449999999999896</v>
      </c>
      <c r="E13" s="15" t="s">
        <v>18</v>
      </c>
      <c r="F13" s="15" t="s">
        <v>8</v>
      </c>
    </row>
    <row r="14" spans="1:6" ht="20.100000000000001" customHeight="1">
      <c r="A14" s="15">
        <v>0.14000000000000001</v>
      </c>
      <c r="B14" s="15">
        <v>934</v>
      </c>
      <c r="C14" s="15" t="s">
        <v>19</v>
      </c>
      <c r="D14" s="15">
        <f>6.225+7.795</f>
        <v>14.02</v>
      </c>
      <c r="E14" s="15" t="s">
        <v>20</v>
      </c>
      <c r="F14" s="15" t="s">
        <v>8</v>
      </c>
    </row>
    <row r="15" spans="1:6" ht="20.100000000000001" customHeight="1">
      <c r="A15" s="15">
        <v>0.14000000000000001</v>
      </c>
      <c r="B15" s="15">
        <v>964</v>
      </c>
      <c r="C15" s="15" t="s">
        <v>13</v>
      </c>
      <c r="D15" s="15">
        <f>5.41+20.28-7.93-6.07-5.15-5.41</f>
        <v>1.1299999999999999</v>
      </c>
      <c r="E15" s="15" t="s">
        <v>17</v>
      </c>
      <c r="F15" s="15" t="s">
        <v>8</v>
      </c>
    </row>
    <row r="16" spans="1:6" ht="20.100000000000001" customHeight="1">
      <c r="A16" s="15">
        <v>0.14000000000000001</v>
      </c>
      <c r="B16" s="15">
        <v>972</v>
      </c>
      <c r="C16" s="15" t="s">
        <v>21</v>
      </c>
      <c r="D16" s="15">
        <f>7.62+8.275</f>
        <v>15.895</v>
      </c>
      <c r="E16" s="15" t="s">
        <v>17</v>
      </c>
      <c r="F16" s="15" t="s">
        <v>8</v>
      </c>
    </row>
    <row r="17" spans="1:6" ht="20.100000000000001" customHeight="1">
      <c r="A17" s="15">
        <v>0.15</v>
      </c>
      <c r="B17" s="15">
        <v>822</v>
      </c>
      <c r="C17" s="15" t="s">
        <v>22</v>
      </c>
      <c r="D17" s="15">
        <v>7</v>
      </c>
      <c r="E17" s="15" t="s">
        <v>23</v>
      </c>
      <c r="F17" s="15" t="s">
        <v>8</v>
      </c>
    </row>
    <row r="18" spans="1:6" ht="20.100000000000001" customHeight="1">
      <c r="A18" s="15">
        <v>0.15</v>
      </c>
      <c r="B18" s="15">
        <v>860</v>
      </c>
      <c r="C18" s="15" t="s">
        <v>15</v>
      </c>
      <c r="D18" s="15">
        <v>7.73</v>
      </c>
      <c r="E18" s="15" t="s">
        <v>18</v>
      </c>
      <c r="F18" s="15" t="s">
        <v>8</v>
      </c>
    </row>
    <row r="19" spans="1:6" ht="20.100000000000001" customHeight="1">
      <c r="A19" s="15">
        <v>0.15</v>
      </c>
      <c r="B19" s="15">
        <v>891</v>
      </c>
      <c r="C19" s="15" t="s">
        <v>24</v>
      </c>
      <c r="D19" s="15">
        <v>6.125</v>
      </c>
      <c r="E19" s="15" t="s">
        <v>17</v>
      </c>
      <c r="F19" s="15" t="s">
        <v>8</v>
      </c>
    </row>
    <row r="20" spans="1:6" ht="20.100000000000001" customHeight="1">
      <c r="A20" s="15">
        <v>0.15</v>
      </c>
      <c r="B20" s="15">
        <v>896</v>
      </c>
      <c r="C20" s="15" t="s">
        <v>19</v>
      </c>
      <c r="D20" s="15">
        <f>8.745+5.64</f>
        <v>14.385</v>
      </c>
      <c r="E20" s="15" t="s">
        <v>17</v>
      </c>
      <c r="F20" s="15" t="s">
        <v>8</v>
      </c>
    </row>
    <row r="21" spans="1:6" ht="20.100000000000001" customHeight="1">
      <c r="A21" s="15">
        <v>0.15</v>
      </c>
      <c r="B21" s="15">
        <v>896</v>
      </c>
      <c r="C21" s="15" t="s">
        <v>19</v>
      </c>
      <c r="D21" s="15">
        <f>8.755+3.955+8.875+8.87+3.175+3.745+6.205+41.405</f>
        <v>84.984999999999999</v>
      </c>
      <c r="E21" s="15" t="s">
        <v>17</v>
      </c>
      <c r="F21" s="15" t="s">
        <v>8</v>
      </c>
    </row>
    <row r="22" spans="1:6" ht="20.100000000000001" customHeight="1">
      <c r="A22" s="15">
        <v>0.15</v>
      </c>
      <c r="B22" s="15">
        <v>896</v>
      </c>
      <c r="C22" s="15" t="s">
        <v>19</v>
      </c>
      <c r="D22" s="15">
        <f>8.765+8.905</f>
        <v>17.670000000000002</v>
      </c>
      <c r="E22" s="15" t="s">
        <v>25</v>
      </c>
      <c r="F22" s="15" t="s">
        <v>8</v>
      </c>
    </row>
    <row r="23" spans="1:6" ht="20.100000000000001" customHeight="1">
      <c r="A23" s="15">
        <v>0.15</v>
      </c>
      <c r="B23" s="15">
        <v>896</v>
      </c>
      <c r="C23" s="15" t="s">
        <v>19</v>
      </c>
      <c r="D23" s="15">
        <f>6.185+8.805+3.69+8.805+8.965+8.995</f>
        <v>45.445</v>
      </c>
      <c r="E23" s="15" t="s">
        <v>17</v>
      </c>
      <c r="F23" s="15" t="s">
        <v>8</v>
      </c>
    </row>
    <row r="24" spans="1:6" ht="20.100000000000001" customHeight="1">
      <c r="A24" s="15">
        <v>0.15</v>
      </c>
      <c r="B24" s="15">
        <v>897</v>
      </c>
      <c r="C24" s="15" t="s">
        <v>19</v>
      </c>
      <c r="D24" s="15">
        <f>8.765+8.715+8.835+8.835+8.995+8.715</f>
        <v>52.86</v>
      </c>
      <c r="E24" s="15" t="s">
        <v>17</v>
      </c>
      <c r="F24" s="15" t="s">
        <v>8</v>
      </c>
    </row>
    <row r="25" spans="1:6" ht="20.100000000000001" customHeight="1">
      <c r="A25" s="15">
        <v>0.15</v>
      </c>
      <c r="B25" s="15">
        <v>897</v>
      </c>
      <c r="C25" s="15" t="s">
        <v>19</v>
      </c>
      <c r="D25" s="15">
        <f>6.175</f>
        <v>6.1749999999999998</v>
      </c>
      <c r="E25" s="15" t="s">
        <v>17</v>
      </c>
      <c r="F25" s="15" t="s">
        <v>8</v>
      </c>
    </row>
    <row r="26" spans="1:6" ht="20.100000000000001" customHeight="1">
      <c r="A26" s="15">
        <v>0.15</v>
      </c>
      <c r="B26" s="15">
        <v>898</v>
      </c>
      <c r="C26" s="15" t="s">
        <v>24</v>
      </c>
      <c r="D26" s="15">
        <f>6.275+6.345+4.495</f>
        <v>17.114999999999998</v>
      </c>
      <c r="E26" s="15" t="s">
        <v>17</v>
      </c>
      <c r="F26" s="15" t="s">
        <v>8</v>
      </c>
    </row>
    <row r="27" spans="1:6" ht="20.100000000000001" customHeight="1">
      <c r="A27" s="15">
        <v>0.15</v>
      </c>
      <c r="B27" s="15">
        <v>898</v>
      </c>
      <c r="C27" s="15" t="s">
        <v>24</v>
      </c>
      <c r="D27" s="15">
        <v>6.16</v>
      </c>
      <c r="E27" s="15" t="s">
        <v>17</v>
      </c>
      <c r="F27" s="15" t="s">
        <v>14</v>
      </c>
    </row>
    <row r="28" spans="1:6" ht="20.100000000000001" customHeight="1">
      <c r="A28" s="15">
        <v>0.155</v>
      </c>
      <c r="B28" s="15">
        <v>897</v>
      </c>
      <c r="C28" s="15" t="s">
        <v>13</v>
      </c>
      <c r="D28" s="15">
        <v>9.4250000000000007</v>
      </c>
      <c r="E28" s="15" t="s">
        <v>26</v>
      </c>
      <c r="F28" s="15" t="s">
        <v>8</v>
      </c>
    </row>
    <row r="29" spans="1:6" ht="20.100000000000001" customHeight="1">
      <c r="A29" s="15">
        <v>0.15</v>
      </c>
      <c r="B29" s="15">
        <v>924</v>
      </c>
      <c r="C29" s="15" t="s">
        <v>9</v>
      </c>
      <c r="D29" s="15">
        <v>5.9749999999999996</v>
      </c>
      <c r="E29" s="15" t="s">
        <v>18</v>
      </c>
      <c r="F29" s="15" t="s">
        <v>8</v>
      </c>
    </row>
    <row r="30" spans="1:6" ht="20.100000000000001" customHeight="1">
      <c r="A30" s="15">
        <v>0.16</v>
      </c>
      <c r="B30" s="15">
        <v>820</v>
      </c>
      <c r="C30" s="15" t="s">
        <v>19</v>
      </c>
      <c r="D30" s="15">
        <v>9.6999999999999993</v>
      </c>
      <c r="E30" s="16" t="s">
        <v>17</v>
      </c>
      <c r="F30" s="15" t="s">
        <v>8</v>
      </c>
    </row>
    <row r="31" spans="1:6" ht="20.100000000000001" customHeight="1">
      <c r="A31" s="15">
        <v>0.16</v>
      </c>
      <c r="B31" s="15">
        <v>822</v>
      </c>
      <c r="C31" s="15" t="s">
        <v>22</v>
      </c>
      <c r="D31" s="15">
        <f>3.12+8.795+3.95+7.01+7.57+6.695+6.735</f>
        <v>43.875</v>
      </c>
      <c r="E31" s="16" t="s">
        <v>23</v>
      </c>
      <c r="F31" s="15" t="s">
        <v>8</v>
      </c>
    </row>
    <row r="32" spans="1:6" ht="20.100000000000001" customHeight="1">
      <c r="A32" s="15">
        <v>0.16</v>
      </c>
      <c r="B32" s="15">
        <v>860</v>
      </c>
      <c r="C32" s="15" t="s">
        <v>9</v>
      </c>
      <c r="D32" s="15">
        <v>7.5750000000000002</v>
      </c>
      <c r="E32" s="15" t="s">
        <v>17</v>
      </c>
      <c r="F32" s="15" t="s">
        <v>8</v>
      </c>
    </row>
    <row r="33" spans="1:6" ht="20.100000000000001" customHeight="1">
      <c r="A33" s="15">
        <v>0.16</v>
      </c>
      <c r="B33" s="15">
        <v>862</v>
      </c>
      <c r="C33" s="15" t="s">
        <v>27</v>
      </c>
      <c r="D33" s="15">
        <f>7.965+8.915</f>
        <v>16.88</v>
      </c>
      <c r="E33" s="15" t="s">
        <v>28</v>
      </c>
      <c r="F33" s="15" t="s">
        <v>8</v>
      </c>
    </row>
    <row r="34" spans="1:6" ht="20.100000000000001" customHeight="1">
      <c r="A34" s="15">
        <v>0.16</v>
      </c>
      <c r="B34" s="15">
        <v>862</v>
      </c>
      <c r="C34" s="15" t="s">
        <v>27</v>
      </c>
      <c r="D34" s="15">
        <f>5.705+7.775+13.845+7.805+3.305+8.515+8.605+3.965</f>
        <v>59.52</v>
      </c>
      <c r="E34" s="15" t="s">
        <v>28</v>
      </c>
      <c r="F34" s="15" t="s">
        <v>8</v>
      </c>
    </row>
    <row r="35" spans="1:6" ht="20.100000000000001" customHeight="1">
      <c r="A35" s="15">
        <v>0.16</v>
      </c>
      <c r="B35" s="15">
        <v>863</v>
      </c>
      <c r="C35" s="15" t="s">
        <v>27</v>
      </c>
      <c r="D35" s="15">
        <f>5.825+8.345</f>
        <v>14.17</v>
      </c>
      <c r="E35" s="15" t="s">
        <v>28</v>
      </c>
      <c r="F35" s="15" t="s">
        <v>8</v>
      </c>
    </row>
    <row r="36" spans="1:6" ht="20.100000000000001" customHeight="1">
      <c r="A36" s="15">
        <v>0.16</v>
      </c>
      <c r="B36" s="15">
        <v>863</v>
      </c>
      <c r="C36" s="15" t="s">
        <v>27</v>
      </c>
      <c r="D36" s="15">
        <f>25.27+3.475+3.965+3.475</f>
        <v>36.185000000000002</v>
      </c>
      <c r="E36" s="15" t="s">
        <v>28</v>
      </c>
      <c r="F36" s="15" t="s">
        <v>14</v>
      </c>
    </row>
    <row r="37" spans="1:6" ht="20.100000000000001" customHeight="1">
      <c r="A37" s="15">
        <v>0.16</v>
      </c>
      <c r="B37" s="15">
        <v>867</v>
      </c>
      <c r="C37" s="15" t="s">
        <v>9</v>
      </c>
      <c r="D37" s="15">
        <v>8.8049999999999997</v>
      </c>
      <c r="E37" s="15" t="s">
        <v>17</v>
      </c>
      <c r="F37" s="15" t="s">
        <v>8</v>
      </c>
    </row>
    <row r="38" spans="1:6" ht="20.100000000000001" customHeight="1">
      <c r="A38" s="15">
        <v>0.16</v>
      </c>
      <c r="B38" s="15">
        <v>870</v>
      </c>
      <c r="C38" s="15" t="s">
        <v>15</v>
      </c>
      <c r="D38" s="15">
        <f>36.225-4.82-6.3-6.295-6.26</f>
        <v>12.55</v>
      </c>
      <c r="E38" s="15" t="s">
        <v>17</v>
      </c>
      <c r="F38" s="15" t="s">
        <v>29</v>
      </c>
    </row>
    <row r="39" spans="1:6" ht="20.100000000000001" customHeight="1">
      <c r="A39" s="15">
        <v>0.16</v>
      </c>
      <c r="B39" s="15">
        <v>871</v>
      </c>
      <c r="C39" s="15" t="s">
        <v>15</v>
      </c>
      <c r="D39" s="15">
        <v>7.83</v>
      </c>
      <c r="E39" s="15" t="s">
        <v>17</v>
      </c>
      <c r="F39" s="15" t="s">
        <v>8</v>
      </c>
    </row>
    <row r="40" spans="1:6" ht="20.100000000000001" customHeight="1">
      <c r="A40" s="15">
        <v>0.16</v>
      </c>
      <c r="B40" s="15">
        <v>875</v>
      </c>
      <c r="C40" s="15" t="s">
        <v>15</v>
      </c>
      <c r="D40" s="15">
        <v>5.5250000000000004</v>
      </c>
      <c r="E40" s="15" t="s">
        <v>30</v>
      </c>
      <c r="F40" s="15" t="s">
        <v>8</v>
      </c>
    </row>
    <row r="41" spans="1:6" ht="20.100000000000001" customHeight="1">
      <c r="A41" s="15">
        <v>0.16</v>
      </c>
      <c r="B41" s="15">
        <v>896</v>
      </c>
      <c r="C41" s="15" t="s">
        <v>19</v>
      </c>
      <c r="D41" s="15">
        <f>8.575+5.98</f>
        <v>14.555</v>
      </c>
      <c r="E41" s="15" t="s">
        <v>17</v>
      </c>
      <c r="F41" s="15" t="s">
        <v>14</v>
      </c>
    </row>
    <row r="42" spans="1:6" ht="20.100000000000001" customHeight="1">
      <c r="A42" s="15">
        <v>0.16</v>
      </c>
      <c r="B42" s="15">
        <v>897</v>
      </c>
      <c r="C42" s="15" t="s">
        <v>19</v>
      </c>
      <c r="D42" s="15">
        <v>19.395</v>
      </c>
      <c r="E42" s="15" t="s">
        <v>17</v>
      </c>
      <c r="F42" s="15" t="s">
        <v>8</v>
      </c>
    </row>
    <row r="43" spans="1:6" ht="20.100000000000001" customHeight="1">
      <c r="A43" s="15">
        <v>0.16</v>
      </c>
      <c r="B43" s="15">
        <v>897</v>
      </c>
      <c r="C43" s="15" t="s">
        <v>19</v>
      </c>
      <c r="D43" s="15">
        <f>6.345+6.435+6.475</f>
        <v>19.254999999999999</v>
      </c>
      <c r="E43" s="15" t="s">
        <v>17</v>
      </c>
      <c r="F43" s="15" t="s">
        <v>14</v>
      </c>
    </row>
    <row r="44" spans="1:6" ht="20.100000000000001" customHeight="1">
      <c r="A44" s="15">
        <v>0.16</v>
      </c>
      <c r="B44" s="15">
        <v>914</v>
      </c>
      <c r="C44" s="15" t="s">
        <v>13</v>
      </c>
      <c r="D44" s="15">
        <f>5.755+5.765</f>
        <v>11.52</v>
      </c>
      <c r="E44" s="15" t="s">
        <v>17</v>
      </c>
      <c r="F44" s="15" t="s">
        <v>8</v>
      </c>
    </row>
    <row r="45" spans="1:6" ht="20.100000000000001" customHeight="1">
      <c r="A45" s="15">
        <v>0.17</v>
      </c>
      <c r="B45" s="15">
        <v>806</v>
      </c>
      <c r="C45" s="15" t="s">
        <v>31</v>
      </c>
      <c r="D45" s="15">
        <v>7.5449999999999999</v>
      </c>
      <c r="E45" s="15" t="s">
        <v>28</v>
      </c>
      <c r="F45" s="15" t="s">
        <v>8</v>
      </c>
    </row>
    <row r="46" spans="1:6" ht="20.100000000000001" customHeight="1">
      <c r="A46" s="15">
        <v>0.17</v>
      </c>
      <c r="B46" s="15">
        <v>820</v>
      </c>
      <c r="C46" s="15" t="s">
        <v>19</v>
      </c>
      <c r="D46" s="15">
        <f>8.315+8.445+6.335+8.445+8.975+6.385+8.2</f>
        <v>55.1</v>
      </c>
      <c r="E46" s="15" t="s">
        <v>17</v>
      </c>
      <c r="F46" s="15" t="s">
        <v>8</v>
      </c>
    </row>
    <row r="47" spans="1:6" ht="20.100000000000001" customHeight="1">
      <c r="A47" s="15">
        <v>0.17</v>
      </c>
      <c r="B47" s="15">
        <v>868</v>
      </c>
      <c r="C47" s="15" t="s">
        <v>9</v>
      </c>
      <c r="D47" s="15">
        <v>9</v>
      </c>
      <c r="E47" s="15" t="s">
        <v>17</v>
      </c>
      <c r="F47" s="15" t="s">
        <v>8</v>
      </c>
    </row>
    <row r="48" spans="1:6" ht="20.100000000000001" customHeight="1">
      <c r="A48" s="15">
        <v>0.17</v>
      </c>
      <c r="B48" s="15">
        <v>892</v>
      </c>
      <c r="C48" s="15" t="s">
        <v>32</v>
      </c>
      <c r="D48" s="15">
        <v>5.46</v>
      </c>
      <c r="E48" s="15" t="s">
        <v>33</v>
      </c>
      <c r="F48" s="15" t="s">
        <v>8</v>
      </c>
    </row>
    <row r="49" spans="1:6" ht="20.100000000000001" customHeight="1">
      <c r="A49" s="15">
        <v>0.17</v>
      </c>
      <c r="B49" s="15">
        <v>895</v>
      </c>
      <c r="C49" s="15" t="s">
        <v>34</v>
      </c>
      <c r="D49" s="15">
        <f>8.24+9.86+9.88+17.28</f>
        <v>45.26</v>
      </c>
      <c r="E49" s="16" t="s">
        <v>18</v>
      </c>
      <c r="F49" s="15" t="s">
        <v>8</v>
      </c>
    </row>
    <row r="50" spans="1:6" ht="20.100000000000001" customHeight="1">
      <c r="A50" s="15">
        <v>0.17</v>
      </c>
      <c r="B50" s="15">
        <v>897</v>
      </c>
      <c r="C50" s="15" t="s">
        <v>13</v>
      </c>
      <c r="D50" s="15">
        <v>5.9249999999999998</v>
      </c>
      <c r="E50" s="15" t="s">
        <v>17</v>
      </c>
      <c r="F50" s="15" t="s">
        <v>8</v>
      </c>
    </row>
    <row r="51" spans="1:6" ht="20.100000000000001" customHeight="1">
      <c r="A51" s="15">
        <v>0.17</v>
      </c>
      <c r="B51" s="15">
        <v>900</v>
      </c>
      <c r="C51" s="15" t="s">
        <v>6</v>
      </c>
      <c r="D51" s="15">
        <v>6.3849999999999998</v>
      </c>
      <c r="E51" s="15" t="s">
        <v>17</v>
      </c>
      <c r="F51" s="15" t="s">
        <v>8</v>
      </c>
    </row>
    <row r="52" spans="1:6" ht="20.100000000000001" customHeight="1">
      <c r="A52" s="15">
        <v>0.17</v>
      </c>
      <c r="B52" s="15">
        <v>900</v>
      </c>
      <c r="C52" s="15" t="s">
        <v>15</v>
      </c>
      <c r="D52" s="15">
        <f>12.72+19.825</f>
        <v>32.545000000000002</v>
      </c>
      <c r="E52" s="15" t="s">
        <v>17</v>
      </c>
      <c r="F52" s="15" t="s">
        <v>8</v>
      </c>
    </row>
    <row r="53" spans="1:6" ht="20.100000000000001" customHeight="1">
      <c r="A53" s="15">
        <v>0.17</v>
      </c>
      <c r="B53" s="15">
        <v>900</v>
      </c>
      <c r="C53" s="15" t="s">
        <v>35</v>
      </c>
      <c r="D53" s="15">
        <f>5.055+6.385+6.405+6.465+6.065</f>
        <v>30.375</v>
      </c>
      <c r="E53" s="15" t="s">
        <v>17</v>
      </c>
      <c r="F53" s="15" t="s">
        <v>8</v>
      </c>
    </row>
    <row r="54" spans="1:6" ht="20.100000000000001" customHeight="1">
      <c r="A54" s="15">
        <v>0.17</v>
      </c>
      <c r="B54" s="15">
        <v>901</v>
      </c>
      <c r="C54" s="15" t="s">
        <v>35</v>
      </c>
      <c r="D54" s="15">
        <v>6.415</v>
      </c>
      <c r="E54" s="15" t="s">
        <v>17</v>
      </c>
      <c r="F54" s="15" t="s">
        <v>8</v>
      </c>
    </row>
    <row r="55" spans="1:6" ht="20.100000000000001" customHeight="1">
      <c r="A55" s="15">
        <v>0.17</v>
      </c>
      <c r="B55" s="15">
        <v>917</v>
      </c>
      <c r="C55" s="15" t="s">
        <v>13</v>
      </c>
      <c r="D55" s="15">
        <v>7.4</v>
      </c>
      <c r="E55" s="15" t="s">
        <v>17</v>
      </c>
      <c r="F55" s="15" t="s">
        <v>8</v>
      </c>
    </row>
    <row r="56" spans="1:6" ht="20.100000000000001" customHeight="1">
      <c r="A56" s="15">
        <v>0.17</v>
      </c>
      <c r="B56" s="15">
        <v>919</v>
      </c>
      <c r="C56" s="15" t="s">
        <v>15</v>
      </c>
      <c r="D56" s="15">
        <v>6.165</v>
      </c>
      <c r="E56" s="15" t="s">
        <v>18</v>
      </c>
      <c r="F56" s="15" t="s">
        <v>8</v>
      </c>
    </row>
    <row r="57" spans="1:6" ht="20.100000000000001" customHeight="1">
      <c r="A57" s="15">
        <v>0.17</v>
      </c>
      <c r="B57" s="15">
        <v>925</v>
      </c>
      <c r="C57" s="15" t="s">
        <v>34</v>
      </c>
      <c r="D57" s="15">
        <v>6.05</v>
      </c>
      <c r="E57" s="15" t="s">
        <v>28</v>
      </c>
      <c r="F57" s="15" t="s">
        <v>8</v>
      </c>
    </row>
    <row r="58" spans="1:6" ht="20.100000000000001" customHeight="1">
      <c r="A58" s="15">
        <v>0.17</v>
      </c>
      <c r="B58" s="15">
        <v>926</v>
      </c>
      <c r="C58" s="15" t="s">
        <v>6</v>
      </c>
      <c r="D58" s="15">
        <v>6.4349999999999996</v>
      </c>
      <c r="E58" s="15" t="s">
        <v>28</v>
      </c>
      <c r="F58" s="15" t="s">
        <v>8</v>
      </c>
    </row>
    <row r="59" spans="1:6" ht="20.100000000000001" customHeight="1">
      <c r="A59" s="15">
        <v>0.17</v>
      </c>
      <c r="B59" s="15">
        <v>927</v>
      </c>
      <c r="C59" s="15" t="s">
        <v>6</v>
      </c>
      <c r="D59" s="15">
        <f>5.615+7.565</f>
        <v>13.18</v>
      </c>
      <c r="E59" s="15" t="s">
        <v>28</v>
      </c>
      <c r="F59" s="15" t="s">
        <v>8</v>
      </c>
    </row>
    <row r="60" spans="1:6" ht="20.100000000000001" customHeight="1">
      <c r="A60" s="15">
        <v>0.17</v>
      </c>
      <c r="B60" s="15">
        <v>928</v>
      </c>
      <c r="C60" s="15" t="s">
        <v>32</v>
      </c>
      <c r="D60" s="15">
        <f>6.165+6.465+5.935+6.105</f>
        <v>24.67</v>
      </c>
      <c r="E60" s="15" t="s">
        <v>33</v>
      </c>
      <c r="F60" s="15" t="s">
        <v>8</v>
      </c>
    </row>
    <row r="61" spans="1:6" ht="20.100000000000001" customHeight="1">
      <c r="A61" s="15">
        <v>0.17</v>
      </c>
      <c r="B61" s="15">
        <v>955</v>
      </c>
      <c r="C61" s="15" t="s">
        <v>6</v>
      </c>
      <c r="D61" s="15">
        <f>4.81+16.06</f>
        <v>20.87</v>
      </c>
      <c r="E61" s="15" t="s">
        <v>17</v>
      </c>
      <c r="F61" s="15" t="s">
        <v>8</v>
      </c>
    </row>
    <row r="62" spans="1:6" ht="20.100000000000001" customHeight="1">
      <c r="A62" s="15">
        <v>0.17</v>
      </c>
      <c r="B62" s="15">
        <v>960</v>
      </c>
      <c r="C62" s="15" t="s">
        <v>35</v>
      </c>
      <c r="D62" s="15">
        <f>8.37+7.07+18.06</f>
        <v>33.5</v>
      </c>
      <c r="E62" s="15" t="s">
        <v>36</v>
      </c>
      <c r="F62" s="15" t="s">
        <v>8</v>
      </c>
    </row>
    <row r="63" spans="1:6" ht="20.100000000000001" customHeight="1">
      <c r="A63" s="15">
        <v>0.17</v>
      </c>
      <c r="B63" s="15">
        <v>960</v>
      </c>
      <c r="C63" s="15" t="s">
        <v>35</v>
      </c>
      <c r="D63" s="15">
        <v>9.32</v>
      </c>
      <c r="E63" s="15" t="s">
        <v>18</v>
      </c>
      <c r="F63" s="15" t="s">
        <v>14</v>
      </c>
    </row>
    <row r="64" spans="1:6" ht="20.100000000000001" customHeight="1">
      <c r="A64" s="15">
        <v>0.17</v>
      </c>
      <c r="B64" s="15">
        <v>981</v>
      </c>
      <c r="C64" s="15" t="s">
        <v>37</v>
      </c>
      <c r="D64" s="15">
        <v>5.5449999999999999</v>
      </c>
      <c r="E64" s="15" t="s">
        <v>17</v>
      </c>
      <c r="F64" s="15" t="s">
        <v>8</v>
      </c>
    </row>
    <row r="65" spans="1:6" ht="20.100000000000001" customHeight="1">
      <c r="A65" s="15">
        <v>0.17</v>
      </c>
      <c r="B65" s="15">
        <v>994</v>
      </c>
      <c r="C65" s="15" t="s">
        <v>6</v>
      </c>
      <c r="D65" s="15">
        <f>5.75+9.135</f>
        <v>14.885</v>
      </c>
      <c r="E65" s="15" t="s">
        <v>17</v>
      </c>
      <c r="F65" s="15" t="s">
        <v>8</v>
      </c>
    </row>
    <row r="66" spans="1:6" ht="20.100000000000001" customHeight="1">
      <c r="A66" s="15">
        <v>0.17</v>
      </c>
      <c r="B66" s="15">
        <v>1000</v>
      </c>
      <c r="C66" s="15" t="s">
        <v>35</v>
      </c>
      <c r="D66" s="15">
        <v>2.68</v>
      </c>
      <c r="E66" s="15" t="s">
        <v>18</v>
      </c>
      <c r="F66" s="15" t="s">
        <v>8</v>
      </c>
    </row>
    <row r="67" spans="1:6" ht="20.100000000000001" customHeight="1">
      <c r="A67" s="15">
        <v>0.18</v>
      </c>
      <c r="B67" s="15">
        <v>792</v>
      </c>
      <c r="C67" s="15" t="s">
        <v>37</v>
      </c>
      <c r="D67" s="15">
        <f>8.19+8.28+7.88</f>
        <v>24.35</v>
      </c>
      <c r="E67" s="15" t="s">
        <v>17</v>
      </c>
      <c r="F67" s="15" t="s">
        <v>8</v>
      </c>
    </row>
    <row r="68" spans="1:6" ht="20.100000000000001" customHeight="1">
      <c r="A68" s="15">
        <v>0.18</v>
      </c>
      <c r="B68" s="15">
        <v>795</v>
      </c>
      <c r="C68" s="15" t="s">
        <v>38</v>
      </c>
      <c r="D68" s="15">
        <v>7.86</v>
      </c>
      <c r="E68" s="15" t="s">
        <v>28</v>
      </c>
      <c r="F68" s="15" t="s">
        <v>8</v>
      </c>
    </row>
    <row r="69" spans="1:6" ht="18.75" customHeight="1">
      <c r="A69" s="15">
        <v>0.18</v>
      </c>
      <c r="B69" s="15">
        <v>796</v>
      </c>
      <c r="C69" s="15" t="s">
        <v>38</v>
      </c>
      <c r="D69" s="15">
        <v>5.7</v>
      </c>
      <c r="E69" s="15" t="s">
        <v>28</v>
      </c>
      <c r="F69" s="15" t="s">
        <v>8</v>
      </c>
    </row>
    <row r="70" spans="1:6" ht="20.100000000000001" customHeight="1">
      <c r="A70" s="15">
        <v>0.185</v>
      </c>
      <c r="B70" s="15">
        <v>816</v>
      </c>
      <c r="C70" s="15" t="s">
        <v>39</v>
      </c>
      <c r="D70" s="15">
        <f>5.69+8.435</f>
        <v>14.125</v>
      </c>
      <c r="E70" s="15" t="s">
        <v>18</v>
      </c>
      <c r="F70" s="15" t="s">
        <v>8</v>
      </c>
    </row>
    <row r="71" spans="1:6" ht="20.100000000000001" customHeight="1">
      <c r="A71" s="15">
        <v>0.18</v>
      </c>
      <c r="B71" s="15">
        <v>824</v>
      </c>
      <c r="C71" s="15" t="s">
        <v>39</v>
      </c>
      <c r="D71" s="15">
        <v>5.39</v>
      </c>
      <c r="E71" s="15" t="s">
        <v>28</v>
      </c>
      <c r="F71" s="15" t="s">
        <v>8</v>
      </c>
    </row>
    <row r="72" spans="1:6" ht="20.100000000000001" customHeight="1">
      <c r="A72" s="15">
        <v>0.18</v>
      </c>
      <c r="B72" s="15">
        <v>832</v>
      </c>
      <c r="C72" s="15" t="s">
        <v>40</v>
      </c>
      <c r="D72" s="15">
        <v>4.4850000000000003</v>
      </c>
      <c r="E72" s="15" t="s">
        <v>28</v>
      </c>
      <c r="F72" s="15" t="s">
        <v>8</v>
      </c>
    </row>
    <row r="73" spans="1:6" ht="20.100000000000001" customHeight="1">
      <c r="A73" s="15">
        <v>0.18</v>
      </c>
      <c r="B73" s="15">
        <v>832</v>
      </c>
      <c r="C73" s="15" t="s">
        <v>38</v>
      </c>
      <c r="D73" s="15">
        <v>6.11</v>
      </c>
      <c r="E73" s="15" t="s">
        <v>28</v>
      </c>
      <c r="F73" s="15" t="s">
        <v>8</v>
      </c>
    </row>
    <row r="74" spans="1:6" ht="20.100000000000001" customHeight="1">
      <c r="A74" s="15">
        <v>0.18</v>
      </c>
      <c r="B74" s="15">
        <v>832</v>
      </c>
      <c r="C74" s="15" t="s">
        <v>38</v>
      </c>
      <c r="D74" s="15">
        <v>6.74</v>
      </c>
      <c r="E74" s="15" t="s">
        <v>28</v>
      </c>
      <c r="F74" s="15" t="s">
        <v>8</v>
      </c>
    </row>
    <row r="75" spans="1:6" ht="20.100000000000001" customHeight="1">
      <c r="A75" s="15">
        <v>0.18</v>
      </c>
      <c r="B75" s="15">
        <v>832</v>
      </c>
      <c r="C75" s="15" t="s">
        <v>6</v>
      </c>
      <c r="D75" s="15">
        <v>6.07</v>
      </c>
      <c r="E75" s="15" t="s">
        <v>28</v>
      </c>
      <c r="F75" s="15" t="s">
        <v>8</v>
      </c>
    </row>
    <row r="76" spans="1:6" ht="20.100000000000001" customHeight="1">
      <c r="A76" s="15">
        <v>0.18</v>
      </c>
      <c r="B76" s="15">
        <v>832</v>
      </c>
      <c r="C76" s="15" t="s">
        <v>6</v>
      </c>
      <c r="D76" s="15">
        <v>4.6500000000000004</v>
      </c>
      <c r="E76" s="15" t="s">
        <v>28</v>
      </c>
      <c r="F76" s="15" t="s">
        <v>29</v>
      </c>
    </row>
    <row r="77" spans="1:6" ht="20.100000000000001" customHeight="1">
      <c r="A77" s="15">
        <v>0.18</v>
      </c>
      <c r="B77" s="15">
        <v>836</v>
      </c>
      <c r="C77" s="15" t="s">
        <v>31</v>
      </c>
      <c r="D77" s="15">
        <v>8.42</v>
      </c>
      <c r="E77" s="15" t="s">
        <v>28</v>
      </c>
      <c r="F77" s="15" t="s">
        <v>8</v>
      </c>
    </row>
    <row r="78" spans="1:6" ht="20.100000000000001" customHeight="1">
      <c r="A78" s="15">
        <v>0.18</v>
      </c>
      <c r="B78" s="15">
        <v>850</v>
      </c>
      <c r="C78" s="15" t="s">
        <v>6</v>
      </c>
      <c r="D78" s="15">
        <v>8.5399999999999991</v>
      </c>
      <c r="E78" s="15" t="s">
        <v>41</v>
      </c>
      <c r="F78" s="15" t="s">
        <v>8</v>
      </c>
    </row>
    <row r="79" spans="1:6" ht="20.100000000000001" customHeight="1">
      <c r="A79" s="15">
        <v>0.18</v>
      </c>
      <c r="B79" s="15">
        <v>851</v>
      </c>
      <c r="C79" s="15" t="s">
        <v>42</v>
      </c>
      <c r="D79" s="15">
        <v>7.28</v>
      </c>
      <c r="E79" s="15" t="s">
        <v>17</v>
      </c>
      <c r="F79" s="15" t="s">
        <v>8</v>
      </c>
    </row>
    <row r="80" spans="1:6" ht="20.100000000000001" customHeight="1">
      <c r="A80" s="15">
        <v>0.18</v>
      </c>
      <c r="B80" s="15">
        <v>851</v>
      </c>
      <c r="C80" s="15" t="s">
        <v>42</v>
      </c>
      <c r="D80" s="15">
        <f>8.11+8.01</f>
        <v>16.12</v>
      </c>
      <c r="E80" s="15" t="s">
        <v>17</v>
      </c>
      <c r="F80" s="15" t="s">
        <v>8</v>
      </c>
    </row>
    <row r="81" spans="1:6" ht="20.100000000000001" customHeight="1">
      <c r="A81" s="15">
        <v>0.18</v>
      </c>
      <c r="B81" s="15">
        <v>851</v>
      </c>
      <c r="C81" s="15" t="s">
        <v>6</v>
      </c>
      <c r="D81" s="15">
        <v>8.51</v>
      </c>
      <c r="E81" s="15" t="s">
        <v>41</v>
      </c>
      <c r="F81" s="15" t="s">
        <v>8</v>
      </c>
    </row>
    <row r="82" spans="1:6" ht="20.100000000000001" customHeight="1">
      <c r="A82" s="15">
        <v>0.18</v>
      </c>
      <c r="B82" s="15">
        <v>860</v>
      </c>
      <c r="C82" s="15" t="s">
        <v>31</v>
      </c>
      <c r="D82" s="15">
        <f>6.775+6.635</f>
        <v>13.41</v>
      </c>
      <c r="E82" s="15" t="s">
        <v>17</v>
      </c>
      <c r="F82" s="15" t="s">
        <v>8</v>
      </c>
    </row>
    <row r="83" spans="1:6" ht="20.100000000000001" customHeight="1">
      <c r="A83" s="15">
        <v>0.18</v>
      </c>
      <c r="B83" s="15">
        <v>902</v>
      </c>
      <c r="C83" s="15" t="s">
        <v>31</v>
      </c>
      <c r="D83" s="15">
        <v>2.0219999999999998</v>
      </c>
      <c r="E83" s="15" t="s">
        <v>43</v>
      </c>
      <c r="F83" s="15" t="s">
        <v>44</v>
      </c>
    </row>
    <row r="84" spans="1:6" ht="20.100000000000001" customHeight="1">
      <c r="A84" s="15">
        <v>0.18</v>
      </c>
      <c r="B84" s="15">
        <v>905</v>
      </c>
      <c r="C84" s="15" t="s">
        <v>31</v>
      </c>
      <c r="D84" s="15">
        <v>5.7850000000000001</v>
      </c>
      <c r="E84" s="15" t="s">
        <v>18</v>
      </c>
      <c r="F84" s="15" t="s">
        <v>8</v>
      </c>
    </row>
    <row r="85" spans="1:6" ht="20.100000000000001" customHeight="1">
      <c r="A85" s="15">
        <v>0.18</v>
      </c>
      <c r="B85" s="15">
        <v>922</v>
      </c>
      <c r="C85" s="15" t="s">
        <v>19</v>
      </c>
      <c r="D85" s="15">
        <f>5.865+5.855</f>
        <v>11.72</v>
      </c>
      <c r="E85" s="15" t="s">
        <v>28</v>
      </c>
      <c r="F85" s="15" t="s">
        <v>8</v>
      </c>
    </row>
    <row r="86" spans="1:6" ht="20.100000000000001" customHeight="1">
      <c r="A86" s="15">
        <v>0.18</v>
      </c>
      <c r="B86" s="15">
        <v>926</v>
      </c>
      <c r="C86" s="15" t="s">
        <v>37</v>
      </c>
      <c r="D86" s="15">
        <f>7.9+7.75</f>
        <v>15.65</v>
      </c>
      <c r="E86" s="15" t="s">
        <v>28</v>
      </c>
      <c r="F86" s="15" t="s">
        <v>8</v>
      </c>
    </row>
    <row r="87" spans="1:6" ht="20.100000000000001" customHeight="1">
      <c r="A87" s="15">
        <v>0.18</v>
      </c>
      <c r="B87" s="15">
        <v>926</v>
      </c>
      <c r="C87" s="15" t="s">
        <v>34</v>
      </c>
      <c r="D87" s="15">
        <v>3.1</v>
      </c>
      <c r="E87" s="15" t="s">
        <v>45</v>
      </c>
      <c r="F87" s="15" t="s">
        <v>8</v>
      </c>
    </row>
    <row r="88" spans="1:6" ht="20.100000000000001" customHeight="1">
      <c r="A88" s="15">
        <v>0.18</v>
      </c>
      <c r="B88" s="15">
        <v>926</v>
      </c>
      <c r="C88" s="15" t="s">
        <v>37</v>
      </c>
      <c r="D88" s="15">
        <f>6.375+5.815</f>
        <v>12.19</v>
      </c>
      <c r="E88" s="15" t="s">
        <v>28</v>
      </c>
      <c r="F88" s="15" t="s">
        <v>8</v>
      </c>
    </row>
    <row r="89" spans="1:6" ht="20.100000000000001" customHeight="1">
      <c r="A89" s="15">
        <v>0.18</v>
      </c>
      <c r="B89" s="15">
        <v>927</v>
      </c>
      <c r="C89" s="15" t="s">
        <v>6</v>
      </c>
      <c r="D89" s="15">
        <v>6.3</v>
      </c>
      <c r="E89" s="15" t="s">
        <v>17</v>
      </c>
      <c r="F89" s="15" t="s">
        <v>8</v>
      </c>
    </row>
    <row r="90" spans="1:6" ht="20.100000000000001" customHeight="1">
      <c r="A90" s="15">
        <v>0.18</v>
      </c>
      <c r="B90" s="15">
        <v>927</v>
      </c>
      <c r="C90" s="15" t="s">
        <v>6</v>
      </c>
      <c r="D90" s="15">
        <v>5.39</v>
      </c>
      <c r="E90" s="15" t="s">
        <v>28</v>
      </c>
      <c r="F90" s="15" t="s">
        <v>8</v>
      </c>
    </row>
    <row r="91" spans="1:6" ht="20.100000000000001" customHeight="1">
      <c r="A91" s="15">
        <v>0.18</v>
      </c>
      <c r="B91" s="15">
        <v>932</v>
      </c>
      <c r="C91" s="15" t="s">
        <v>34</v>
      </c>
      <c r="D91" s="15">
        <v>8.2650000000000006</v>
      </c>
      <c r="E91" s="15" t="s">
        <v>28</v>
      </c>
      <c r="F91" s="15" t="s">
        <v>8</v>
      </c>
    </row>
    <row r="92" spans="1:6" ht="20.100000000000001" customHeight="1">
      <c r="A92" s="15">
        <v>0.18</v>
      </c>
      <c r="B92" s="15">
        <v>933</v>
      </c>
      <c r="C92" s="15" t="s">
        <v>34</v>
      </c>
      <c r="D92" s="15">
        <v>7.23</v>
      </c>
      <c r="E92" s="15" t="s">
        <v>28</v>
      </c>
      <c r="F92" s="15" t="s">
        <v>8</v>
      </c>
    </row>
    <row r="93" spans="1:6" ht="20.100000000000001" customHeight="1">
      <c r="A93" s="15">
        <v>0.18</v>
      </c>
      <c r="B93" s="15">
        <v>950</v>
      </c>
      <c r="C93" s="15" t="s">
        <v>31</v>
      </c>
      <c r="D93" s="15">
        <v>3.95</v>
      </c>
      <c r="E93" s="15" t="s">
        <v>46</v>
      </c>
      <c r="F93" s="15" t="s">
        <v>8</v>
      </c>
    </row>
    <row r="94" spans="1:6" ht="20.100000000000001" customHeight="1">
      <c r="A94" s="15">
        <v>0.18</v>
      </c>
      <c r="B94" s="15">
        <v>956</v>
      </c>
      <c r="C94" s="15" t="s">
        <v>47</v>
      </c>
      <c r="D94" s="15">
        <v>8.8000000000000007</v>
      </c>
      <c r="E94" s="15" t="s">
        <v>18</v>
      </c>
      <c r="F94" s="15" t="s">
        <v>8</v>
      </c>
    </row>
    <row r="95" spans="1:6" ht="20.100000000000001" customHeight="1">
      <c r="A95" s="15">
        <v>0.18</v>
      </c>
      <c r="B95" s="15">
        <v>958</v>
      </c>
      <c r="C95" s="15" t="s">
        <v>6</v>
      </c>
      <c r="D95" s="15">
        <f>8.02+8.13</f>
        <v>16.149999999999999</v>
      </c>
      <c r="E95" s="15" t="s">
        <v>17</v>
      </c>
      <c r="F95" s="15" t="s">
        <v>8</v>
      </c>
    </row>
    <row r="96" spans="1:6" ht="20.100000000000001" customHeight="1">
      <c r="A96" s="15">
        <v>0.18</v>
      </c>
      <c r="B96" s="15">
        <v>970</v>
      </c>
      <c r="C96" s="15" t="s">
        <v>34</v>
      </c>
      <c r="D96" s="15">
        <v>9.64</v>
      </c>
      <c r="E96" s="15" t="s">
        <v>48</v>
      </c>
      <c r="F96" s="15" t="s">
        <v>8</v>
      </c>
    </row>
    <row r="97" spans="1:6" ht="20.100000000000001" customHeight="1">
      <c r="A97" s="15">
        <v>0.18</v>
      </c>
      <c r="B97" s="15">
        <v>970</v>
      </c>
      <c r="C97" s="15" t="s">
        <v>34</v>
      </c>
      <c r="D97" s="15">
        <v>4.99</v>
      </c>
      <c r="E97" s="15" t="s">
        <v>49</v>
      </c>
      <c r="F97" s="15" t="s">
        <v>8</v>
      </c>
    </row>
    <row r="98" spans="1:6" ht="20.100000000000001" customHeight="1">
      <c r="A98" s="15">
        <v>0.18</v>
      </c>
      <c r="B98" s="15">
        <v>980</v>
      </c>
      <c r="C98" s="15" t="s">
        <v>34</v>
      </c>
      <c r="D98" s="15">
        <f>5.3+5.995</f>
        <v>11.295</v>
      </c>
      <c r="E98" s="15" t="s">
        <v>17</v>
      </c>
      <c r="F98" s="15" t="s">
        <v>8</v>
      </c>
    </row>
    <row r="99" spans="1:6" ht="20.100000000000001" customHeight="1">
      <c r="A99" s="15">
        <v>0.18</v>
      </c>
      <c r="B99" s="15">
        <v>994</v>
      </c>
      <c r="C99" s="15" t="s">
        <v>6</v>
      </c>
      <c r="D99" s="15">
        <v>7.27</v>
      </c>
      <c r="E99" s="15" t="s">
        <v>17</v>
      </c>
      <c r="F99" s="15" t="s">
        <v>8</v>
      </c>
    </row>
    <row r="100" spans="1:6" ht="20.100000000000001" customHeight="1">
      <c r="A100" s="15">
        <v>0.18</v>
      </c>
      <c r="B100" s="15">
        <v>996</v>
      </c>
      <c r="C100" s="15" t="s">
        <v>31</v>
      </c>
      <c r="D100" s="15">
        <f>6.425+6.785</f>
        <v>13.21</v>
      </c>
      <c r="E100" s="15" t="s">
        <v>18</v>
      </c>
      <c r="F100" s="15" t="s">
        <v>8</v>
      </c>
    </row>
    <row r="101" spans="1:6" ht="20.100000000000001" customHeight="1">
      <c r="A101" s="15">
        <v>0.18</v>
      </c>
      <c r="B101" s="15">
        <v>997</v>
      </c>
      <c r="C101" s="15" t="s">
        <v>31</v>
      </c>
      <c r="D101" s="15">
        <f>6.42+6.245</f>
        <v>12.664999999999999</v>
      </c>
      <c r="E101" s="15" t="s">
        <v>18</v>
      </c>
      <c r="F101" s="15" t="s">
        <v>8</v>
      </c>
    </row>
    <row r="102" spans="1:6" ht="20.100000000000001" customHeight="1">
      <c r="A102" s="15">
        <v>0.18</v>
      </c>
      <c r="B102" s="15">
        <v>1035</v>
      </c>
      <c r="C102" s="15" t="s">
        <v>40</v>
      </c>
      <c r="D102" s="15">
        <v>7.375</v>
      </c>
      <c r="E102" s="15" t="s">
        <v>18</v>
      </c>
      <c r="F102" s="15" t="s">
        <v>8</v>
      </c>
    </row>
    <row r="103" spans="1:6" ht="20.100000000000001" customHeight="1">
      <c r="A103" s="15">
        <v>0.18</v>
      </c>
      <c r="B103" s="15">
        <v>1035</v>
      </c>
      <c r="C103" s="15" t="s">
        <v>31</v>
      </c>
      <c r="D103" s="15">
        <f>5.83+7.5+6.365+4.55+6.465+15.32</f>
        <v>46.03</v>
      </c>
      <c r="E103" s="15" t="s">
        <v>18</v>
      </c>
      <c r="F103" s="15" t="s">
        <v>8</v>
      </c>
    </row>
    <row r="104" spans="1:6" ht="20.100000000000001" customHeight="1">
      <c r="A104" s="15">
        <v>0.18</v>
      </c>
      <c r="B104" s="15">
        <v>1035</v>
      </c>
      <c r="C104" s="15" t="s">
        <v>31</v>
      </c>
      <c r="D104" s="15">
        <v>15.38</v>
      </c>
      <c r="E104" s="15" t="s">
        <v>18</v>
      </c>
      <c r="F104" s="15" t="s">
        <v>14</v>
      </c>
    </row>
    <row r="105" spans="1:6" ht="20.100000000000001" customHeight="1">
      <c r="A105" s="15">
        <v>0.18</v>
      </c>
      <c r="B105" s="15">
        <v>1036</v>
      </c>
      <c r="C105" s="15" t="s">
        <v>31</v>
      </c>
      <c r="D105" s="15">
        <v>10.029999999999999</v>
      </c>
      <c r="E105" s="15" t="s">
        <v>18</v>
      </c>
      <c r="F105" s="15" t="s">
        <v>8</v>
      </c>
    </row>
    <row r="106" spans="1:6" ht="20.100000000000001" customHeight="1">
      <c r="A106" s="15">
        <v>0.18</v>
      </c>
      <c r="B106" s="15">
        <v>1041</v>
      </c>
      <c r="C106" s="15" t="s">
        <v>31</v>
      </c>
      <c r="D106" s="15">
        <v>8.3699999999999992</v>
      </c>
      <c r="E106" s="15" t="s">
        <v>28</v>
      </c>
      <c r="F106" s="15" t="s">
        <v>8</v>
      </c>
    </row>
    <row r="107" spans="1:6" ht="20.100000000000001" customHeight="1">
      <c r="A107" s="15">
        <v>0.19</v>
      </c>
      <c r="B107" s="15">
        <v>740</v>
      </c>
      <c r="C107" s="15" t="s">
        <v>47</v>
      </c>
      <c r="D107" s="15">
        <v>16.079999999999998</v>
      </c>
      <c r="E107" s="15" t="s">
        <v>50</v>
      </c>
      <c r="F107" s="15" t="s">
        <v>8</v>
      </c>
    </row>
    <row r="108" spans="1:6" ht="20.100000000000001" customHeight="1">
      <c r="A108" s="15">
        <v>0.19</v>
      </c>
      <c r="B108" s="15">
        <v>740</v>
      </c>
      <c r="C108" s="15" t="s">
        <v>47</v>
      </c>
      <c r="D108" s="15">
        <v>8.25</v>
      </c>
      <c r="E108" s="15" t="s">
        <v>20</v>
      </c>
      <c r="F108" s="15" t="s">
        <v>8</v>
      </c>
    </row>
    <row r="109" spans="1:6" ht="20.100000000000001" customHeight="1">
      <c r="A109" s="15">
        <v>0.19</v>
      </c>
      <c r="B109" s="15">
        <v>772</v>
      </c>
      <c r="C109" s="15" t="s">
        <v>38</v>
      </c>
      <c r="D109" s="15">
        <v>8.2899999999999991</v>
      </c>
      <c r="E109" s="15" t="s">
        <v>17</v>
      </c>
      <c r="F109" s="15" t="s">
        <v>8</v>
      </c>
    </row>
    <row r="110" spans="1:6" ht="20.100000000000001" customHeight="1">
      <c r="A110" s="15">
        <v>0.19</v>
      </c>
      <c r="B110" s="15">
        <v>807</v>
      </c>
      <c r="C110" s="15" t="s">
        <v>31</v>
      </c>
      <c r="D110" s="15">
        <f>3.45+8.72+5.97+8.5</f>
        <v>26.64</v>
      </c>
      <c r="E110" s="15" t="s">
        <v>17</v>
      </c>
      <c r="F110" s="15" t="s">
        <v>8</v>
      </c>
    </row>
    <row r="111" spans="1:6" ht="20.100000000000001" customHeight="1">
      <c r="A111" s="15">
        <v>0.19</v>
      </c>
      <c r="B111" s="15">
        <v>808</v>
      </c>
      <c r="C111" s="15" t="s">
        <v>31</v>
      </c>
      <c r="D111" s="15">
        <v>7.19</v>
      </c>
      <c r="E111" s="15" t="s">
        <v>17</v>
      </c>
      <c r="F111" s="15" t="s">
        <v>8</v>
      </c>
    </row>
    <row r="112" spans="1:6" ht="20.100000000000001" customHeight="1">
      <c r="A112" s="15">
        <v>0.19</v>
      </c>
      <c r="B112" s="15">
        <v>815</v>
      </c>
      <c r="C112" s="15" t="s">
        <v>51</v>
      </c>
      <c r="D112" s="15">
        <v>8.6649999999999991</v>
      </c>
      <c r="E112" s="15" t="s">
        <v>52</v>
      </c>
      <c r="F112" s="15" t="s">
        <v>8</v>
      </c>
    </row>
    <row r="113" spans="1:6" ht="20.100000000000001" customHeight="1">
      <c r="A113" s="15">
        <v>0.19</v>
      </c>
      <c r="B113" s="15">
        <v>820</v>
      </c>
      <c r="C113" s="15" t="s">
        <v>47</v>
      </c>
      <c r="D113" s="15">
        <v>7.29</v>
      </c>
      <c r="E113" s="15" t="s">
        <v>18</v>
      </c>
      <c r="F113" s="15" t="s">
        <v>8</v>
      </c>
    </row>
    <row r="114" spans="1:6" ht="20.100000000000001" customHeight="1">
      <c r="A114" s="15">
        <v>0.19</v>
      </c>
      <c r="B114" s="15">
        <v>820</v>
      </c>
      <c r="C114" s="15" t="s">
        <v>34</v>
      </c>
      <c r="D114" s="15">
        <v>6.02</v>
      </c>
      <c r="E114" s="15" t="s">
        <v>50</v>
      </c>
      <c r="F114" s="15" t="s">
        <v>8</v>
      </c>
    </row>
    <row r="115" spans="1:6" ht="20.100000000000001" customHeight="1">
      <c r="A115" s="15">
        <v>0.19</v>
      </c>
      <c r="B115" s="15">
        <v>820</v>
      </c>
      <c r="C115" s="15" t="s">
        <v>34</v>
      </c>
      <c r="D115" s="15">
        <v>6.14</v>
      </c>
      <c r="E115" s="15" t="s">
        <v>30</v>
      </c>
      <c r="F115" s="15" t="s">
        <v>8</v>
      </c>
    </row>
    <row r="116" spans="1:6" ht="20.100000000000001" customHeight="1">
      <c r="A116" s="15">
        <v>0.19</v>
      </c>
      <c r="B116" s="15">
        <v>820</v>
      </c>
      <c r="C116" s="15" t="s">
        <v>34</v>
      </c>
      <c r="D116" s="15">
        <v>6.07</v>
      </c>
      <c r="E116" s="15" t="s">
        <v>50</v>
      </c>
      <c r="F116" s="15" t="s">
        <v>8</v>
      </c>
    </row>
    <row r="117" spans="1:6" ht="20.100000000000001" customHeight="1">
      <c r="A117" s="15">
        <v>0.19</v>
      </c>
      <c r="B117" s="15">
        <v>823</v>
      </c>
      <c r="C117" s="15" t="s">
        <v>34</v>
      </c>
      <c r="D117" s="15">
        <v>6.91</v>
      </c>
      <c r="E117" s="15" t="s">
        <v>18</v>
      </c>
      <c r="F117" s="15" t="s">
        <v>8</v>
      </c>
    </row>
    <row r="118" spans="1:6" ht="20.100000000000001" customHeight="1">
      <c r="A118" s="15">
        <v>0.19</v>
      </c>
      <c r="B118" s="15">
        <v>831</v>
      </c>
      <c r="C118" s="15" t="s">
        <v>40</v>
      </c>
      <c r="D118" s="15">
        <f>5.45+5.4</f>
        <v>10.85</v>
      </c>
      <c r="E118" s="15" t="s">
        <v>17</v>
      </c>
      <c r="F118" s="15" t="s">
        <v>8</v>
      </c>
    </row>
    <row r="119" spans="1:6" ht="20.100000000000001" customHeight="1">
      <c r="A119" s="15">
        <v>0.19</v>
      </c>
      <c r="B119" s="15">
        <v>832</v>
      </c>
      <c r="C119" s="15" t="s">
        <v>31</v>
      </c>
      <c r="D119" s="15">
        <f>8.505+11.68+7.905+5.91</f>
        <v>34</v>
      </c>
      <c r="E119" s="15" t="s">
        <v>18</v>
      </c>
      <c r="F119" s="15" t="s">
        <v>8</v>
      </c>
    </row>
    <row r="120" spans="1:6" ht="20.100000000000001" customHeight="1">
      <c r="A120" s="15">
        <v>0.19</v>
      </c>
      <c r="B120" s="15">
        <v>875</v>
      </c>
      <c r="C120" s="15" t="s">
        <v>37</v>
      </c>
      <c r="D120" s="15">
        <v>3.55</v>
      </c>
      <c r="E120" s="15" t="s">
        <v>18</v>
      </c>
      <c r="F120" s="15" t="s">
        <v>14</v>
      </c>
    </row>
    <row r="121" spans="1:6" ht="20.100000000000001" customHeight="1">
      <c r="A121" s="15">
        <v>0.19</v>
      </c>
      <c r="B121" s="15">
        <v>877</v>
      </c>
      <c r="C121" s="15" t="s">
        <v>34</v>
      </c>
      <c r="D121" s="15">
        <f>54.75-9.165-9.195-9.185-9.085-9.075</f>
        <v>9.0449999999999999</v>
      </c>
      <c r="E121" s="15" t="s">
        <v>45</v>
      </c>
      <c r="F121" s="15" t="s">
        <v>8</v>
      </c>
    </row>
    <row r="122" spans="1:6" ht="20.100000000000001" customHeight="1">
      <c r="A122" s="15">
        <v>0.19</v>
      </c>
      <c r="B122" s="15">
        <v>882</v>
      </c>
      <c r="C122" s="15" t="s">
        <v>34</v>
      </c>
      <c r="D122" s="15">
        <f>6.41+6.41+6.43</f>
        <v>19.25</v>
      </c>
      <c r="E122" s="15" t="s">
        <v>17</v>
      </c>
      <c r="F122" s="15" t="s">
        <v>8</v>
      </c>
    </row>
    <row r="123" spans="1:6" ht="20.100000000000001" customHeight="1">
      <c r="A123" s="15">
        <v>0.19</v>
      </c>
      <c r="B123" s="15">
        <v>885</v>
      </c>
      <c r="C123" s="15" t="s">
        <v>34</v>
      </c>
      <c r="D123" s="15">
        <f>9.18+9.02</f>
        <v>18.2</v>
      </c>
      <c r="E123" s="15" t="s">
        <v>53</v>
      </c>
      <c r="F123" s="15" t="s">
        <v>8</v>
      </c>
    </row>
    <row r="124" spans="1:6" ht="20.100000000000001" customHeight="1">
      <c r="A124" s="15">
        <v>0.19</v>
      </c>
      <c r="B124" s="15">
        <v>887</v>
      </c>
      <c r="C124" s="15" t="s">
        <v>47</v>
      </c>
      <c r="D124" s="15">
        <v>21.96</v>
      </c>
      <c r="E124" s="15" t="s">
        <v>45</v>
      </c>
      <c r="F124" s="15" t="s">
        <v>8</v>
      </c>
    </row>
    <row r="125" spans="1:6" ht="20.100000000000001" customHeight="1">
      <c r="A125" s="15">
        <v>0.19</v>
      </c>
      <c r="B125" s="15">
        <v>887</v>
      </c>
      <c r="C125" s="15" t="s">
        <v>47</v>
      </c>
      <c r="D125" s="15">
        <v>6.72</v>
      </c>
      <c r="E125" s="15" t="s">
        <v>54</v>
      </c>
      <c r="F125" s="15" t="s">
        <v>14</v>
      </c>
    </row>
    <row r="126" spans="1:6" ht="20.100000000000001" customHeight="1">
      <c r="A126" s="15">
        <v>0.19</v>
      </c>
      <c r="B126" s="15">
        <v>912</v>
      </c>
      <c r="C126" s="15" t="s">
        <v>55</v>
      </c>
      <c r="D126" s="15">
        <v>6.26</v>
      </c>
      <c r="E126" s="15" t="s">
        <v>17</v>
      </c>
      <c r="F126" s="15" t="s">
        <v>8</v>
      </c>
    </row>
    <row r="127" spans="1:6" ht="20.100000000000001" customHeight="1">
      <c r="A127" s="15">
        <v>0.19</v>
      </c>
      <c r="B127" s="15">
        <v>922</v>
      </c>
      <c r="C127" s="15" t="s">
        <v>6</v>
      </c>
      <c r="D127" s="15">
        <v>8.3800000000000008</v>
      </c>
      <c r="E127" s="15" t="s">
        <v>17</v>
      </c>
      <c r="F127" s="15" t="s">
        <v>8</v>
      </c>
    </row>
    <row r="128" spans="1:6" ht="20.100000000000001" customHeight="1">
      <c r="A128" s="15">
        <v>0.19</v>
      </c>
      <c r="B128" s="15">
        <v>926</v>
      </c>
      <c r="C128" s="15" t="s">
        <v>47</v>
      </c>
      <c r="D128" s="15">
        <f>8.63+8.6</f>
        <v>17.23</v>
      </c>
      <c r="E128" s="15" t="s">
        <v>41</v>
      </c>
      <c r="F128" s="15" t="s">
        <v>8</v>
      </c>
    </row>
    <row r="129" spans="1:7" ht="20.100000000000001" customHeight="1">
      <c r="A129" s="15">
        <v>0.19</v>
      </c>
      <c r="B129" s="15">
        <v>926</v>
      </c>
      <c r="C129" s="15" t="s">
        <v>39</v>
      </c>
      <c r="D129" s="15">
        <v>3.2749999999999999</v>
      </c>
      <c r="E129" s="15" t="s">
        <v>18</v>
      </c>
      <c r="F129" s="15" t="s">
        <v>8</v>
      </c>
    </row>
    <row r="130" spans="1:7" ht="20.100000000000001" customHeight="1">
      <c r="A130" s="15">
        <v>0.19</v>
      </c>
      <c r="B130" s="15">
        <v>954</v>
      </c>
      <c r="C130" s="15" t="s">
        <v>40</v>
      </c>
      <c r="D130" s="15">
        <v>8.9149999999999991</v>
      </c>
      <c r="E130" s="15" t="s">
        <v>56</v>
      </c>
      <c r="F130" s="15" t="s">
        <v>8</v>
      </c>
    </row>
    <row r="131" spans="1:7" ht="20.100000000000001" customHeight="1">
      <c r="A131" s="15">
        <v>0.19</v>
      </c>
      <c r="B131" s="15">
        <v>965</v>
      </c>
      <c r="C131" s="15" t="s">
        <v>47</v>
      </c>
      <c r="D131" s="15">
        <v>6.68</v>
      </c>
      <c r="E131" s="15" t="s">
        <v>30</v>
      </c>
      <c r="F131" s="15" t="s">
        <v>8</v>
      </c>
    </row>
    <row r="132" spans="1:7" ht="20.100000000000001" customHeight="1">
      <c r="A132" s="15">
        <v>0.19</v>
      </c>
      <c r="B132" s="15">
        <v>1035</v>
      </c>
      <c r="C132" s="15" t="s">
        <v>39</v>
      </c>
      <c r="D132" s="15">
        <f>6.52+5.52+5.5</f>
        <v>17.54</v>
      </c>
      <c r="E132" s="17" t="s">
        <v>33</v>
      </c>
      <c r="F132" s="15" t="s">
        <v>8</v>
      </c>
    </row>
    <row r="133" spans="1:7" ht="20.100000000000001" customHeight="1">
      <c r="A133" s="15">
        <v>0.19</v>
      </c>
      <c r="B133" s="15">
        <v>1035</v>
      </c>
      <c r="C133" s="15" t="s">
        <v>47</v>
      </c>
      <c r="D133" s="15">
        <f>7.95+6.42</f>
        <v>14.37</v>
      </c>
      <c r="E133" s="17" t="s">
        <v>28</v>
      </c>
      <c r="F133" s="15" t="s">
        <v>8</v>
      </c>
    </row>
    <row r="134" spans="1:7" ht="20.100000000000001" customHeight="1">
      <c r="A134" s="15">
        <v>0.19</v>
      </c>
      <c r="B134" s="15">
        <v>1035</v>
      </c>
      <c r="C134" s="15" t="s">
        <v>39</v>
      </c>
      <c r="D134" s="15">
        <f>5.01+7.91+6.62</f>
        <v>19.54</v>
      </c>
      <c r="E134" s="17" t="s">
        <v>28</v>
      </c>
      <c r="F134" s="15" t="s">
        <v>8</v>
      </c>
    </row>
    <row r="135" spans="1:7" ht="20.100000000000001" customHeight="1">
      <c r="A135" s="15">
        <v>0.19</v>
      </c>
      <c r="B135" s="15">
        <v>1035</v>
      </c>
      <c r="C135" s="15" t="s">
        <v>39</v>
      </c>
      <c r="D135" s="15">
        <f>7.31+29.52+5.05</f>
        <v>41.88</v>
      </c>
      <c r="E135" s="17" t="s">
        <v>28</v>
      </c>
      <c r="F135" s="15" t="s">
        <v>8</v>
      </c>
    </row>
    <row r="136" spans="1:7" ht="20.100000000000001" customHeight="1">
      <c r="A136" s="15">
        <v>0.19</v>
      </c>
      <c r="B136" s="15">
        <v>1035</v>
      </c>
      <c r="C136" s="15" t="s">
        <v>39</v>
      </c>
      <c r="D136" s="15">
        <v>5.43</v>
      </c>
      <c r="E136" s="17" t="s">
        <v>33</v>
      </c>
      <c r="F136" s="15" t="s">
        <v>8</v>
      </c>
    </row>
    <row r="137" spans="1:7" ht="20.100000000000001" customHeight="1">
      <c r="A137" s="15">
        <v>0.19</v>
      </c>
      <c r="B137" s="15">
        <v>1035</v>
      </c>
      <c r="C137" s="15" t="s">
        <v>39</v>
      </c>
      <c r="D137" s="15">
        <f>6.44+6.58</f>
        <v>13.02</v>
      </c>
      <c r="E137" s="17" t="s">
        <v>18</v>
      </c>
      <c r="F137" s="15" t="s">
        <v>8</v>
      </c>
    </row>
    <row r="138" spans="1:7" ht="20.100000000000001" customHeight="1">
      <c r="A138" s="15">
        <v>0.19</v>
      </c>
      <c r="B138" s="15">
        <v>1036</v>
      </c>
      <c r="C138" s="15" t="s">
        <v>39</v>
      </c>
      <c r="D138" s="15">
        <v>6.85</v>
      </c>
      <c r="E138" s="17" t="s">
        <v>18</v>
      </c>
      <c r="F138" s="15" t="s">
        <v>8</v>
      </c>
    </row>
    <row r="139" spans="1:7" ht="20.100000000000001" customHeight="1">
      <c r="A139" s="15">
        <v>0.19500000000000001</v>
      </c>
      <c r="B139" s="15">
        <v>1035</v>
      </c>
      <c r="C139" s="15" t="s">
        <v>39</v>
      </c>
      <c r="D139" s="15">
        <f>6.46+6.42</f>
        <v>12.88</v>
      </c>
      <c r="E139" s="17" t="s">
        <v>18</v>
      </c>
      <c r="F139" s="15" t="s">
        <v>8</v>
      </c>
    </row>
    <row r="140" spans="1:7" ht="20.100000000000001" customHeight="1">
      <c r="A140" s="15">
        <v>0.2</v>
      </c>
      <c r="B140" s="15">
        <v>737</v>
      </c>
      <c r="C140" s="15" t="s">
        <v>57</v>
      </c>
      <c r="D140" s="15">
        <v>5.5</v>
      </c>
      <c r="E140" s="15" t="s">
        <v>17</v>
      </c>
      <c r="F140" s="15" t="s">
        <v>8</v>
      </c>
    </row>
    <row r="141" spans="1:7" ht="20.100000000000001" customHeight="1">
      <c r="A141" s="15">
        <v>0.2</v>
      </c>
      <c r="B141" s="15">
        <v>800</v>
      </c>
      <c r="C141" s="15" t="s">
        <v>38</v>
      </c>
      <c r="D141" s="15">
        <v>5.44</v>
      </c>
      <c r="E141" s="15" t="s">
        <v>28</v>
      </c>
      <c r="F141" s="15" t="s">
        <v>8</v>
      </c>
      <c r="G141" s="14" t="s">
        <v>58</v>
      </c>
    </row>
    <row r="142" spans="1:7" ht="20.100000000000001" customHeight="1">
      <c r="A142" s="15">
        <v>0.2</v>
      </c>
      <c r="B142" s="15">
        <v>801</v>
      </c>
      <c r="C142" s="15" t="s">
        <v>38</v>
      </c>
      <c r="D142" s="15">
        <v>5.56</v>
      </c>
      <c r="E142" s="15" t="s">
        <v>28</v>
      </c>
      <c r="F142" s="15" t="s">
        <v>8</v>
      </c>
      <c r="G142" s="14" t="s">
        <v>58</v>
      </c>
    </row>
    <row r="143" spans="1:7" ht="20.100000000000001" customHeight="1">
      <c r="A143" s="15">
        <v>0.2</v>
      </c>
      <c r="B143" s="15">
        <v>814</v>
      </c>
      <c r="C143" s="15" t="s">
        <v>59</v>
      </c>
      <c r="D143" s="15">
        <f>7.99+8.42</f>
        <v>16.41</v>
      </c>
      <c r="E143" s="15" t="s">
        <v>18</v>
      </c>
      <c r="F143" s="15" t="s">
        <v>8</v>
      </c>
    </row>
    <row r="144" spans="1:7" ht="20.100000000000001" customHeight="1">
      <c r="A144" s="15">
        <v>0.2</v>
      </c>
      <c r="B144" s="15">
        <v>832</v>
      </c>
      <c r="C144" s="15" t="s">
        <v>31</v>
      </c>
      <c r="D144" s="15">
        <f>5.7</f>
        <v>5.7</v>
      </c>
      <c r="E144" s="16" t="s">
        <v>28</v>
      </c>
      <c r="F144" s="15" t="s">
        <v>8</v>
      </c>
    </row>
    <row r="145" spans="1:6" ht="20.100000000000001" customHeight="1">
      <c r="A145" s="18">
        <v>0.2</v>
      </c>
      <c r="B145" s="18">
        <v>835</v>
      </c>
      <c r="C145" s="18" t="s">
        <v>55</v>
      </c>
      <c r="D145" s="18">
        <v>8.3000000000000007</v>
      </c>
      <c r="E145" s="18" t="s">
        <v>50</v>
      </c>
      <c r="F145" s="18" t="s">
        <v>8</v>
      </c>
    </row>
    <row r="146" spans="1:6" ht="20.100000000000001" customHeight="1">
      <c r="A146" s="18">
        <v>0.2</v>
      </c>
      <c r="B146" s="18">
        <v>839</v>
      </c>
      <c r="C146" s="18" t="s">
        <v>37</v>
      </c>
      <c r="D146" s="18">
        <v>8.73</v>
      </c>
      <c r="E146" s="18" t="s">
        <v>17</v>
      </c>
      <c r="F146" s="18" t="s">
        <v>8</v>
      </c>
    </row>
    <row r="147" spans="1:6" ht="20.100000000000001" customHeight="1">
      <c r="A147" s="15">
        <v>0.2</v>
      </c>
      <c r="B147" s="15">
        <v>840</v>
      </c>
      <c r="C147" s="15" t="s">
        <v>38</v>
      </c>
      <c r="D147" s="15">
        <f>8.74+8.75</f>
        <v>17.489999999999998</v>
      </c>
      <c r="E147" s="15" t="s">
        <v>30</v>
      </c>
      <c r="F147" s="15" t="s">
        <v>8</v>
      </c>
    </row>
    <row r="148" spans="1:6" ht="20.100000000000001" customHeight="1">
      <c r="A148" s="15">
        <v>0.2</v>
      </c>
      <c r="B148" s="15">
        <v>859</v>
      </c>
      <c r="C148" s="15" t="s">
        <v>38</v>
      </c>
      <c r="D148" s="15">
        <v>5.92</v>
      </c>
      <c r="E148" s="15" t="s">
        <v>28</v>
      </c>
      <c r="F148" s="15" t="s">
        <v>8</v>
      </c>
    </row>
    <row r="149" spans="1:6" ht="20.100000000000001" customHeight="1">
      <c r="A149" s="15">
        <v>0.2</v>
      </c>
      <c r="B149" s="15">
        <v>859</v>
      </c>
      <c r="C149" s="15" t="s">
        <v>38</v>
      </c>
      <c r="D149" s="15">
        <f>8.47+7.98</f>
        <v>16.45</v>
      </c>
      <c r="E149" s="15" t="s">
        <v>28</v>
      </c>
      <c r="F149" s="15" t="s">
        <v>8</v>
      </c>
    </row>
    <row r="150" spans="1:6" ht="20.100000000000001" customHeight="1">
      <c r="A150" s="15">
        <v>0.2</v>
      </c>
      <c r="B150" s="15">
        <v>859</v>
      </c>
      <c r="C150" s="15" t="s">
        <v>38</v>
      </c>
      <c r="D150" s="15">
        <v>8.74</v>
      </c>
      <c r="E150" s="15" t="s">
        <v>28</v>
      </c>
      <c r="F150" s="15" t="s">
        <v>8</v>
      </c>
    </row>
    <row r="151" spans="1:6" ht="20.100000000000001" customHeight="1">
      <c r="A151" s="15">
        <v>0.2</v>
      </c>
      <c r="B151" s="15">
        <v>860</v>
      </c>
      <c r="C151" s="15" t="s">
        <v>38</v>
      </c>
      <c r="D151" s="15">
        <v>8.9600000000000009</v>
      </c>
      <c r="E151" s="15" t="s">
        <v>18</v>
      </c>
      <c r="F151" s="15" t="s">
        <v>8</v>
      </c>
    </row>
    <row r="152" spans="1:6" ht="20.100000000000001" customHeight="1">
      <c r="A152" s="19">
        <v>0.2</v>
      </c>
      <c r="B152" s="19">
        <v>860</v>
      </c>
      <c r="C152" s="19" t="s">
        <v>60</v>
      </c>
      <c r="D152" s="19">
        <v>17.32</v>
      </c>
      <c r="E152" s="20" t="s">
        <v>45</v>
      </c>
      <c r="F152" s="19" t="s">
        <v>8</v>
      </c>
    </row>
    <row r="153" spans="1:6" ht="20.100000000000001" customHeight="1">
      <c r="A153" s="15">
        <v>0.2</v>
      </c>
      <c r="B153" s="15">
        <v>860</v>
      </c>
      <c r="C153" s="15" t="s">
        <v>38</v>
      </c>
      <c r="D153" s="15">
        <v>3.21</v>
      </c>
      <c r="E153" s="15" t="s">
        <v>18</v>
      </c>
      <c r="F153" s="15" t="s">
        <v>8</v>
      </c>
    </row>
    <row r="154" spans="1:6" ht="20.100000000000001" customHeight="1">
      <c r="A154" s="15">
        <v>0.2</v>
      </c>
      <c r="B154" s="15">
        <v>860</v>
      </c>
      <c r="C154" s="15" t="s">
        <v>47</v>
      </c>
      <c r="D154" s="15">
        <v>3.18</v>
      </c>
      <c r="E154" s="17" t="s">
        <v>17</v>
      </c>
      <c r="F154" s="15" t="s">
        <v>8</v>
      </c>
    </row>
    <row r="155" spans="1:6" ht="20.100000000000001" customHeight="1">
      <c r="A155" s="15">
        <v>0.2</v>
      </c>
      <c r="B155" s="15">
        <v>861</v>
      </c>
      <c r="C155" s="15" t="s">
        <v>47</v>
      </c>
      <c r="D155" s="15">
        <f>5.48+5.53+5.54</f>
        <v>16.55</v>
      </c>
      <c r="E155" s="17" t="s">
        <v>17</v>
      </c>
      <c r="F155" s="15" t="s">
        <v>8</v>
      </c>
    </row>
    <row r="156" spans="1:6" ht="20.100000000000001" customHeight="1">
      <c r="A156" s="15">
        <v>0.2</v>
      </c>
      <c r="B156" s="15">
        <v>861</v>
      </c>
      <c r="C156" s="15" t="s">
        <v>47</v>
      </c>
      <c r="D156" s="15">
        <v>4.55</v>
      </c>
      <c r="E156" s="17" t="s">
        <v>43</v>
      </c>
      <c r="F156" s="15" t="s">
        <v>8</v>
      </c>
    </row>
    <row r="157" spans="1:6" ht="20.100000000000001" customHeight="1">
      <c r="A157" s="15">
        <v>0.2</v>
      </c>
      <c r="B157" s="15">
        <v>866</v>
      </c>
      <c r="C157" s="15" t="s">
        <v>47</v>
      </c>
      <c r="D157" s="15">
        <v>6.1</v>
      </c>
      <c r="E157" s="16" t="s">
        <v>18</v>
      </c>
      <c r="F157" s="15" t="s">
        <v>14</v>
      </c>
    </row>
    <row r="158" spans="1:6" ht="20.100000000000001" customHeight="1">
      <c r="A158" s="15">
        <v>0.2</v>
      </c>
      <c r="B158" s="15">
        <v>870</v>
      </c>
      <c r="C158" s="15" t="s">
        <v>34</v>
      </c>
      <c r="D158" s="15">
        <f>5.89+5.91</f>
        <v>11.8</v>
      </c>
      <c r="E158" s="15" t="s">
        <v>18</v>
      </c>
      <c r="F158" s="15" t="s">
        <v>8</v>
      </c>
    </row>
    <row r="159" spans="1:6" ht="20.100000000000001" customHeight="1">
      <c r="A159" s="15">
        <v>0.2</v>
      </c>
      <c r="B159" s="15">
        <v>887</v>
      </c>
      <c r="C159" s="15" t="s">
        <v>39</v>
      </c>
      <c r="D159" s="15">
        <f>7.65+5.97</f>
        <v>13.62</v>
      </c>
      <c r="E159" s="15" t="s">
        <v>28</v>
      </c>
      <c r="F159" s="15" t="s">
        <v>8</v>
      </c>
    </row>
    <row r="160" spans="1:6" ht="20.100000000000001" customHeight="1">
      <c r="A160" s="15">
        <v>0.2</v>
      </c>
      <c r="B160" s="15">
        <v>887</v>
      </c>
      <c r="C160" s="15" t="s">
        <v>39</v>
      </c>
      <c r="D160" s="15">
        <v>5.99</v>
      </c>
      <c r="E160" s="15" t="s">
        <v>45</v>
      </c>
      <c r="F160" s="15" t="s">
        <v>8</v>
      </c>
    </row>
    <row r="161" spans="1:7" ht="20.100000000000001" customHeight="1">
      <c r="A161" s="15">
        <v>0.2</v>
      </c>
      <c r="B161" s="15">
        <v>888</v>
      </c>
      <c r="C161" s="15" t="s">
        <v>47</v>
      </c>
      <c r="D161" s="15">
        <v>6.3</v>
      </c>
      <c r="E161" s="15" t="s">
        <v>45</v>
      </c>
      <c r="F161" s="15" t="s">
        <v>8</v>
      </c>
    </row>
    <row r="162" spans="1:7" ht="20.100000000000001" customHeight="1">
      <c r="A162" s="15">
        <v>0.2</v>
      </c>
      <c r="B162" s="15">
        <v>895</v>
      </c>
      <c r="C162" s="15" t="s">
        <v>38</v>
      </c>
      <c r="D162" s="15">
        <f>4.91+7.85</f>
        <v>12.76</v>
      </c>
      <c r="E162" s="15" t="s">
        <v>30</v>
      </c>
      <c r="F162" s="15" t="s">
        <v>8</v>
      </c>
    </row>
    <row r="163" spans="1:7" ht="20.100000000000001" customHeight="1">
      <c r="A163" s="15">
        <v>0.2</v>
      </c>
      <c r="B163" s="15">
        <v>895</v>
      </c>
      <c r="C163" s="15" t="s">
        <v>38</v>
      </c>
      <c r="D163" s="15">
        <f>6.43+7.09</f>
        <v>13.52</v>
      </c>
      <c r="E163" s="15" t="s">
        <v>28</v>
      </c>
      <c r="F163" s="15" t="s">
        <v>14</v>
      </c>
      <c r="G163" s="14" t="s">
        <v>58</v>
      </c>
    </row>
    <row r="164" spans="1:7" ht="20.100000000000001" customHeight="1">
      <c r="A164" s="15">
        <v>0.2</v>
      </c>
      <c r="B164" s="15">
        <v>900</v>
      </c>
      <c r="C164" s="15" t="s">
        <v>38</v>
      </c>
      <c r="D164" s="15">
        <f>5.71+5.83+5.86</f>
        <v>17.399999999999999</v>
      </c>
      <c r="E164" s="15" t="s">
        <v>28</v>
      </c>
      <c r="F164" s="15" t="s">
        <v>8</v>
      </c>
      <c r="G164" s="14" t="s">
        <v>58</v>
      </c>
    </row>
    <row r="165" spans="1:7" ht="20.100000000000001" customHeight="1">
      <c r="A165" s="15">
        <v>0.2</v>
      </c>
      <c r="B165" s="15">
        <v>900</v>
      </c>
      <c r="C165" s="15" t="s">
        <v>55</v>
      </c>
      <c r="D165" s="15">
        <f>6.305+6.195</f>
        <v>12.5</v>
      </c>
      <c r="E165" s="15" t="s">
        <v>50</v>
      </c>
      <c r="F165" s="15" t="s">
        <v>8</v>
      </c>
    </row>
    <row r="166" spans="1:7" ht="20.100000000000001" customHeight="1">
      <c r="A166" s="15">
        <v>0.2</v>
      </c>
      <c r="B166" s="15">
        <v>906</v>
      </c>
      <c r="C166" s="15" t="s">
        <v>61</v>
      </c>
      <c r="D166" s="15">
        <v>6.28</v>
      </c>
      <c r="E166" s="15" t="s">
        <v>17</v>
      </c>
      <c r="F166" s="15" t="s">
        <v>8</v>
      </c>
    </row>
    <row r="167" spans="1:7" ht="20.100000000000001" customHeight="1">
      <c r="A167" s="15">
        <v>0.2</v>
      </c>
      <c r="B167" s="15">
        <v>906</v>
      </c>
      <c r="C167" s="15" t="s">
        <v>61</v>
      </c>
      <c r="D167" s="15">
        <v>6.19</v>
      </c>
      <c r="E167" s="15" t="s">
        <v>17</v>
      </c>
      <c r="F167" s="15" t="s">
        <v>8</v>
      </c>
    </row>
    <row r="168" spans="1:7" ht="20.100000000000001" customHeight="1">
      <c r="A168" s="15">
        <v>0.2</v>
      </c>
      <c r="B168" s="15">
        <v>906</v>
      </c>
      <c r="C168" s="15" t="s">
        <v>62</v>
      </c>
      <c r="D168" s="15">
        <f>5.8+7.37+7.31</f>
        <v>20.48</v>
      </c>
      <c r="E168" s="15" t="s">
        <v>17</v>
      </c>
      <c r="F168" s="15" t="s">
        <v>8</v>
      </c>
    </row>
    <row r="169" spans="1:7" ht="20.100000000000001" customHeight="1">
      <c r="A169" s="15">
        <v>0.2</v>
      </c>
      <c r="B169" s="15">
        <v>906</v>
      </c>
      <c r="C169" s="15" t="s">
        <v>62</v>
      </c>
      <c r="D169" s="15">
        <v>6.51</v>
      </c>
      <c r="E169" s="15" t="s">
        <v>56</v>
      </c>
      <c r="F169" s="15" t="s">
        <v>8</v>
      </c>
    </row>
    <row r="170" spans="1:7" ht="20.100000000000001" customHeight="1">
      <c r="A170" s="15">
        <v>0.2</v>
      </c>
      <c r="B170" s="15">
        <v>917</v>
      </c>
      <c r="C170" s="15" t="s">
        <v>31</v>
      </c>
      <c r="D170" s="15">
        <v>6.59</v>
      </c>
      <c r="E170" s="15" t="s">
        <v>63</v>
      </c>
      <c r="F170" s="15" t="s">
        <v>8</v>
      </c>
    </row>
    <row r="171" spans="1:7" ht="20.100000000000001" customHeight="1">
      <c r="A171" s="15">
        <v>0.2</v>
      </c>
      <c r="B171" s="15">
        <v>927</v>
      </c>
      <c r="C171" s="15" t="s">
        <v>31</v>
      </c>
      <c r="D171" s="15">
        <v>5.7949999999999999</v>
      </c>
      <c r="E171" s="15" t="s">
        <v>64</v>
      </c>
      <c r="F171" s="15" t="s">
        <v>8</v>
      </c>
    </row>
    <row r="172" spans="1:7" ht="20.100000000000001" customHeight="1">
      <c r="A172" s="15">
        <v>0.2</v>
      </c>
      <c r="B172" s="15">
        <v>937</v>
      </c>
      <c r="C172" s="15" t="s">
        <v>65</v>
      </c>
      <c r="D172" s="15">
        <v>14.95</v>
      </c>
      <c r="E172" s="15" t="s">
        <v>66</v>
      </c>
      <c r="F172" s="15" t="s">
        <v>8</v>
      </c>
    </row>
    <row r="173" spans="1:7" ht="20.100000000000001" customHeight="1">
      <c r="A173" s="15">
        <v>0.2</v>
      </c>
      <c r="B173" s="15">
        <v>945</v>
      </c>
      <c r="C173" s="15" t="s">
        <v>38</v>
      </c>
      <c r="D173" s="15">
        <v>4.42</v>
      </c>
      <c r="E173" s="15" t="s">
        <v>67</v>
      </c>
      <c r="F173" s="15" t="s">
        <v>8</v>
      </c>
    </row>
    <row r="174" spans="1:7" ht="20.100000000000001" customHeight="1">
      <c r="A174" s="15">
        <v>0.2</v>
      </c>
      <c r="B174" s="15">
        <v>947</v>
      </c>
      <c r="C174" s="15" t="s">
        <v>47</v>
      </c>
      <c r="D174" s="15">
        <v>4.97</v>
      </c>
      <c r="E174" s="15" t="s">
        <v>53</v>
      </c>
      <c r="F174" s="15" t="s">
        <v>8</v>
      </c>
    </row>
    <row r="175" spans="1:7" ht="20.100000000000001" customHeight="1">
      <c r="A175" s="15">
        <v>0.2</v>
      </c>
      <c r="B175" s="15">
        <v>952</v>
      </c>
      <c r="C175" s="15" t="s">
        <v>65</v>
      </c>
      <c r="D175" s="15">
        <v>3.2549999999999999</v>
      </c>
      <c r="E175" s="16" t="s">
        <v>66</v>
      </c>
      <c r="F175" s="15" t="s">
        <v>14</v>
      </c>
    </row>
    <row r="176" spans="1:7" ht="20.100000000000001" customHeight="1">
      <c r="A176" s="15">
        <v>0.2</v>
      </c>
      <c r="B176" s="15">
        <v>981</v>
      </c>
      <c r="C176" s="15" t="s">
        <v>38</v>
      </c>
      <c r="D176" s="15">
        <v>5.65</v>
      </c>
      <c r="E176" s="15" t="s">
        <v>18</v>
      </c>
      <c r="F176" s="15" t="s">
        <v>14</v>
      </c>
    </row>
    <row r="177" spans="1:6" ht="20.100000000000001" customHeight="1">
      <c r="A177" s="15">
        <v>0.2</v>
      </c>
      <c r="B177" s="15">
        <v>1035</v>
      </c>
      <c r="C177" s="15" t="s">
        <v>47</v>
      </c>
      <c r="D177" s="15">
        <f>5.8+6.69+6.15</f>
        <v>18.64</v>
      </c>
      <c r="E177" s="15" t="s">
        <v>18</v>
      </c>
      <c r="F177" s="15" t="s">
        <v>8</v>
      </c>
    </row>
    <row r="178" spans="1:6" ht="20.100000000000001" customHeight="1">
      <c r="A178" s="15">
        <v>0.2</v>
      </c>
      <c r="B178" s="15">
        <v>1035</v>
      </c>
      <c r="C178" s="15" t="s">
        <v>39</v>
      </c>
      <c r="D178" s="15">
        <v>6.58</v>
      </c>
      <c r="E178" s="15" t="s">
        <v>18</v>
      </c>
      <c r="F178" s="15" t="s">
        <v>8</v>
      </c>
    </row>
    <row r="179" spans="1:6" ht="20.100000000000001" customHeight="1">
      <c r="A179" s="15">
        <v>0.2</v>
      </c>
      <c r="B179" s="15">
        <v>1035</v>
      </c>
      <c r="C179" s="15" t="s">
        <v>47</v>
      </c>
      <c r="D179" s="15">
        <f>80.72+18.42-23.91+37.98</f>
        <v>113.21</v>
      </c>
      <c r="E179" s="15" t="s">
        <v>18</v>
      </c>
      <c r="F179" s="15" t="s">
        <v>8</v>
      </c>
    </row>
    <row r="180" spans="1:6" ht="20.100000000000001" customHeight="1">
      <c r="A180" s="15">
        <v>0.2</v>
      </c>
      <c r="B180" s="15">
        <v>1035</v>
      </c>
      <c r="C180" s="15" t="s">
        <v>31</v>
      </c>
      <c r="D180" s="15">
        <v>5.16</v>
      </c>
      <c r="E180" s="15" t="s">
        <v>17</v>
      </c>
      <c r="F180" s="15" t="s">
        <v>8</v>
      </c>
    </row>
    <row r="181" spans="1:6" ht="20.100000000000001" customHeight="1">
      <c r="A181" s="15">
        <v>0.2</v>
      </c>
      <c r="B181" s="15">
        <v>1036</v>
      </c>
      <c r="C181" s="15" t="s">
        <v>31</v>
      </c>
      <c r="D181" s="15">
        <v>5.09</v>
      </c>
      <c r="E181" s="15" t="s">
        <v>56</v>
      </c>
      <c r="F181" s="15" t="s">
        <v>8</v>
      </c>
    </row>
    <row r="182" spans="1:6" ht="20.100000000000001" customHeight="1">
      <c r="A182" s="15">
        <v>0.2</v>
      </c>
      <c r="B182" s="15">
        <v>1036</v>
      </c>
      <c r="C182" s="15" t="s">
        <v>47</v>
      </c>
      <c r="D182" s="15">
        <f>6.72+6.75</f>
        <v>13.47</v>
      </c>
      <c r="E182" s="15" t="s">
        <v>18</v>
      </c>
      <c r="F182" s="15" t="s">
        <v>8</v>
      </c>
    </row>
    <row r="183" spans="1:6" ht="20.100000000000001" customHeight="1">
      <c r="A183" s="15">
        <v>0.2</v>
      </c>
      <c r="B183" s="15">
        <v>1036</v>
      </c>
      <c r="C183" s="15" t="s">
        <v>47</v>
      </c>
      <c r="D183" s="15">
        <f>59.88+5.05-37.04+18.8</f>
        <v>46.69</v>
      </c>
      <c r="E183" s="15" t="s">
        <v>18</v>
      </c>
      <c r="F183" s="15" t="s">
        <v>8</v>
      </c>
    </row>
    <row r="184" spans="1:6" ht="20.100000000000001" customHeight="1">
      <c r="A184" s="15">
        <v>0.2</v>
      </c>
      <c r="B184" s="15">
        <v>1036</v>
      </c>
      <c r="C184" s="15" t="s">
        <v>39</v>
      </c>
      <c r="D184" s="15">
        <f>17.81+6.26</f>
        <v>24.07</v>
      </c>
      <c r="E184" s="15" t="s">
        <v>18</v>
      </c>
      <c r="F184" s="15" t="s">
        <v>8</v>
      </c>
    </row>
    <row r="185" spans="1:6" ht="20.100000000000001" customHeight="1">
      <c r="A185" s="15">
        <v>0.20499999999999999</v>
      </c>
      <c r="B185" s="15">
        <v>866</v>
      </c>
      <c r="C185" s="15" t="s">
        <v>68</v>
      </c>
      <c r="D185" s="15">
        <v>9.36</v>
      </c>
      <c r="E185" s="15" t="s">
        <v>69</v>
      </c>
      <c r="F185" s="15" t="s">
        <v>8</v>
      </c>
    </row>
    <row r="186" spans="1:6" ht="20.100000000000001" customHeight="1">
      <c r="A186" s="15">
        <v>0.21</v>
      </c>
      <c r="B186" s="15">
        <v>776</v>
      </c>
      <c r="C186" s="15" t="s">
        <v>38</v>
      </c>
      <c r="D186" s="15">
        <v>4.45</v>
      </c>
      <c r="E186" s="21" t="s">
        <v>28</v>
      </c>
      <c r="F186" s="15" t="s">
        <v>8</v>
      </c>
    </row>
    <row r="187" spans="1:6" ht="20.100000000000001" customHeight="1">
      <c r="A187" s="15">
        <v>0.21</v>
      </c>
      <c r="B187" s="15">
        <v>802</v>
      </c>
      <c r="C187" s="15" t="s">
        <v>19</v>
      </c>
      <c r="D187" s="15">
        <v>6.7549999999999999</v>
      </c>
      <c r="E187" s="16" t="s">
        <v>17</v>
      </c>
      <c r="F187" s="15" t="s">
        <v>8</v>
      </c>
    </row>
    <row r="188" spans="1:6" ht="20.100000000000001" customHeight="1">
      <c r="A188" s="15">
        <v>0.21</v>
      </c>
      <c r="B188" s="15">
        <v>814</v>
      </c>
      <c r="C188" s="15" t="s">
        <v>70</v>
      </c>
      <c r="D188" s="15">
        <v>5.29</v>
      </c>
      <c r="E188" s="15" t="s">
        <v>52</v>
      </c>
      <c r="F188" s="15" t="s">
        <v>8</v>
      </c>
    </row>
    <row r="189" spans="1:6" ht="20.100000000000001" customHeight="1">
      <c r="A189" s="15">
        <v>0.21</v>
      </c>
      <c r="B189" s="15">
        <v>823</v>
      </c>
      <c r="C189" s="15" t="s">
        <v>39</v>
      </c>
      <c r="D189" s="15">
        <v>17.559999999999999</v>
      </c>
      <c r="E189" s="15" t="s">
        <v>18</v>
      </c>
      <c r="F189" s="15" t="s">
        <v>8</v>
      </c>
    </row>
    <row r="190" spans="1:6" ht="20.100000000000001" customHeight="1">
      <c r="A190" s="15">
        <v>0.21</v>
      </c>
      <c r="B190" s="15">
        <v>829</v>
      </c>
      <c r="C190" s="15" t="s">
        <v>61</v>
      </c>
      <c r="D190" s="15">
        <v>7.665</v>
      </c>
      <c r="E190" s="15" t="s">
        <v>50</v>
      </c>
      <c r="F190" s="15" t="s">
        <v>14</v>
      </c>
    </row>
    <row r="191" spans="1:6" ht="20.100000000000001" customHeight="1">
      <c r="A191" s="15">
        <v>0.21</v>
      </c>
      <c r="B191" s="15">
        <v>829</v>
      </c>
      <c r="C191" s="15" t="s">
        <v>61</v>
      </c>
      <c r="D191" s="15">
        <v>3.82</v>
      </c>
      <c r="E191" s="15" t="s">
        <v>50</v>
      </c>
      <c r="F191" s="15" t="s">
        <v>8</v>
      </c>
    </row>
    <row r="192" spans="1:6" ht="20.100000000000001" customHeight="1">
      <c r="A192" s="15">
        <v>0.21</v>
      </c>
      <c r="B192" s="15">
        <v>834</v>
      </c>
      <c r="C192" s="15" t="s">
        <v>13</v>
      </c>
      <c r="D192" s="15">
        <f>25.53+8.56+66.34+43.98+5-8.53-8.87-8.87-8.5-8.77-7.75-7.77-8.25-8.1-9.12-30.22-17.47-8.69</f>
        <v>8.5</v>
      </c>
      <c r="E192" s="15" t="s">
        <v>28</v>
      </c>
      <c r="F192" s="15" t="s">
        <v>8</v>
      </c>
    </row>
    <row r="193" spans="1:6" ht="20.100000000000001" customHeight="1">
      <c r="A193" s="15">
        <v>0.21</v>
      </c>
      <c r="B193" s="15">
        <v>834</v>
      </c>
      <c r="C193" s="15" t="s">
        <v>13</v>
      </c>
      <c r="D193" s="15">
        <v>7.9</v>
      </c>
      <c r="E193" s="15" t="s">
        <v>17</v>
      </c>
      <c r="F193" s="15" t="s">
        <v>8</v>
      </c>
    </row>
    <row r="194" spans="1:6" ht="20.100000000000001" customHeight="1">
      <c r="A194" s="15">
        <v>0.21</v>
      </c>
      <c r="B194" s="15">
        <v>834</v>
      </c>
      <c r="C194" s="15" t="s">
        <v>13</v>
      </c>
      <c r="D194" s="15">
        <v>17.96</v>
      </c>
      <c r="E194" s="15" t="s">
        <v>28</v>
      </c>
      <c r="F194" s="15" t="s">
        <v>14</v>
      </c>
    </row>
    <row r="195" spans="1:6" ht="20.100000000000001" customHeight="1">
      <c r="A195" s="15">
        <v>0.21</v>
      </c>
      <c r="B195" s="15">
        <v>835</v>
      </c>
      <c r="C195" s="15" t="s">
        <v>13</v>
      </c>
      <c r="D195" s="15">
        <f>49.74+14.99+17.32-7.42-8.68-8.67-7.57-7.78-7.78-8.65-8.53</f>
        <v>16.97</v>
      </c>
      <c r="E195" s="15" t="s">
        <v>28</v>
      </c>
      <c r="F195" s="15" t="s">
        <v>8</v>
      </c>
    </row>
    <row r="196" spans="1:6" ht="20.100000000000001" customHeight="1">
      <c r="A196" s="15">
        <v>0.21</v>
      </c>
      <c r="B196" s="15">
        <v>900</v>
      </c>
      <c r="C196" s="15" t="s">
        <v>61</v>
      </c>
      <c r="D196" s="15">
        <f>6.95+9.46+9.35</f>
        <v>25.76</v>
      </c>
      <c r="E196" s="15" t="s">
        <v>41</v>
      </c>
      <c r="F196" s="15" t="s">
        <v>8</v>
      </c>
    </row>
    <row r="197" spans="1:6" ht="20.100000000000001" customHeight="1">
      <c r="A197" s="15">
        <v>0.21</v>
      </c>
      <c r="B197" s="15">
        <v>900</v>
      </c>
      <c r="C197" s="15" t="s">
        <v>61</v>
      </c>
      <c r="D197" s="15">
        <v>8.9499999999999993</v>
      </c>
      <c r="E197" s="15" t="s">
        <v>41</v>
      </c>
      <c r="F197" s="15" t="s">
        <v>8</v>
      </c>
    </row>
    <row r="198" spans="1:6" ht="20.100000000000001" customHeight="1">
      <c r="A198" s="15">
        <v>0.21</v>
      </c>
      <c r="B198" s="15">
        <v>900</v>
      </c>
      <c r="C198" s="15" t="s">
        <v>61</v>
      </c>
      <c r="D198" s="15">
        <v>6.2649999999999997</v>
      </c>
      <c r="E198" s="15" t="s">
        <v>50</v>
      </c>
      <c r="F198" s="15" t="s">
        <v>8</v>
      </c>
    </row>
    <row r="199" spans="1:6" ht="20.100000000000001" customHeight="1">
      <c r="A199" s="15">
        <v>0.21</v>
      </c>
      <c r="B199" s="15">
        <v>900</v>
      </c>
      <c r="C199" s="15" t="s">
        <v>61</v>
      </c>
      <c r="D199" s="15">
        <f>6.065+6.135+3.79</f>
        <v>15.99</v>
      </c>
      <c r="E199" s="15" t="s">
        <v>50</v>
      </c>
      <c r="F199" s="15" t="s">
        <v>8</v>
      </c>
    </row>
    <row r="200" spans="1:6" ht="20.100000000000001" customHeight="1">
      <c r="A200" s="15">
        <v>0.21</v>
      </c>
      <c r="B200" s="15">
        <v>900</v>
      </c>
      <c r="C200" s="15" t="s">
        <v>61</v>
      </c>
      <c r="D200" s="15">
        <f>6.5+5.51+6.145</f>
        <v>18.155000000000001</v>
      </c>
      <c r="E200" s="15" t="s">
        <v>50</v>
      </c>
      <c r="F200" s="15" t="s">
        <v>8</v>
      </c>
    </row>
    <row r="201" spans="1:6" ht="20.100000000000001" customHeight="1">
      <c r="A201" s="15">
        <v>0.21</v>
      </c>
      <c r="B201" s="15">
        <v>901</v>
      </c>
      <c r="C201" s="15" t="s">
        <v>61</v>
      </c>
      <c r="D201" s="15">
        <v>4.79</v>
      </c>
      <c r="E201" s="15" t="s">
        <v>50</v>
      </c>
      <c r="F201" s="15" t="s">
        <v>8</v>
      </c>
    </row>
    <row r="202" spans="1:6" ht="20.100000000000001" customHeight="1">
      <c r="A202" s="15">
        <v>0.21</v>
      </c>
      <c r="B202" s="15">
        <v>903</v>
      </c>
      <c r="C202" s="15" t="s">
        <v>61</v>
      </c>
      <c r="D202" s="15">
        <f>8.77</f>
        <v>8.77</v>
      </c>
      <c r="E202" s="15" t="s">
        <v>50</v>
      </c>
      <c r="F202" s="15" t="s">
        <v>8</v>
      </c>
    </row>
    <row r="203" spans="1:6" ht="20.100000000000001" customHeight="1">
      <c r="A203" s="15">
        <v>0.21</v>
      </c>
      <c r="B203" s="15">
        <v>906</v>
      </c>
      <c r="C203" s="15" t="s">
        <v>39</v>
      </c>
      <c r="D203" s="15">
        <v>8.5649999999999995</v>
      </c>
      <c r="E203" s="15" t="s">
        <v>45</v>
      </c>
      <c r="F203" s="15" t="s">
        <v>8</v>
      </c>
    </row>
    <row r="204" spans="1:6" ht="20.100000000000001" customHeight="1">
      <c r="A204" s="15">
        <v>0.21</v>
      </c>
      <c r="B204" s="15">
        <v>906</v>
      </c>
      <c r="C204" s="15" t="s">
        <v>39</v>
      </c>
      <c r="D204" s="15">
        <f>9.235+9.205+8.405</f>
        <v>26.844999999999999</v>
      </c>
      <c r="E204" s="15" t="s">
        <v>45</v>
      </c>
      <c r="F204" s="15" t="s">
        <v>8</v>
      </c>
    </row>
    <row r="205" spans="1:6" ht="20.100000000000001" customHeight="1">
      <c r="A205" s="15">
        <v>0.22</v>
      </c>
      <c r="B205" s="15">
        <v>754</v>
      </c>
      <c r="C205" s="15" t="s">
        <v>40</v>
      </c>
      <c r="D205" s="15">
        <v>7.69</v>
      </c>
      <c r="E205" s="16" t="s">
        <v>17</v>
      </c>
      <c r="F205" s="15" t="s">
        <v>8</v>
      </c>
    </row>
    <row r="206" spans="1:6" ht="20.100000000000001" customHeight="1">
      <c r="A206" s="15">
        <v>0.22</v>
      </c>
      <c r="B206" s="15">
        <v>772</v>
      </c>
      <c r="C206" s="15" t="s">
        <v>40</v>
      </c>
      <c r="D206" s="15">
        <f>7.98+8.16</f>
        <v>16.14</v>
      </c>
      <c r="E206" s="15" t="s">
        <v>17</v>
      </c>
      <c r="F206" s="15" t="s">
        <v>8</v>
      </c>
    </row>
    <row r="207" spans="1:6" ht="20.100000000000001" customHeight="1">
      <c r="A207" s="15">
        <v>0.22</v>
      </c>
      <c r="B207" s="15">
        <v>785</v>
      </c>
      <c r="C207" s="15" t="s">
        <v>47</v>
      </c>
      <c r="D207" s="15">
        <f>15.07-7.68</f>
        <v>7.39</v>
      </c>
      <c r="E207" s="15" t="s">
        <v>17</v>
      </c>
      <c r="F207" s="15" t="s">
        <v>8</v>
      </c>
    </row>
    <row r="208" spans="1:6" ht="20.100000000000001" customHeight="1">
      <c r="A208" s="15">
        <v>0.22</v>
      </c>
      <c r="B208" s="15">
        <v>840</v>
      </c>
      <c r="C208" s="15" t="s">
        <v>39</v>
      </c>
      <c r="D208" s="15">
        <f>7.765+7.545</f>
        <v>15.31</v>
      </c>
      <c r="E208" s="15" t="s">
        <v>53</v>
      </c>
      <c r="F208" s="15" t="s">
        <v>8</v>
      </c>
    </row>
    <row r="209" spans="1:7" ht="20.100000000000001" customHeight="1">
      <c r="A209" s="15">
        <v>0.22</v>
      </c>
      <c r="B209" s="15">
        <v>840</v>
      </c>
      <c r="C209" s="15" t="s">
        <v>19</v>
      </c>
      <c r="D209" s="15">
        <f>8.645+7.875</f>
        <v>16.52</v>
      </c>
      <c r="E209" s="15" t="s">
        <v>54</v>
      </c>
      <c r="F209" s="15" t="s">
        <v>8</v>
      </c>
    </row>
    <row r="210" spans="1:7" ht="20.100000000000001" customHeight="1">
      <c r="A210" s="15">
        <v>0.22</v>
      </c>
      <c r="B210" s="15">
        <v>870</v>
      </c>
      <c r="C210" s="15" t="s">
        <v>42</v>
      </c>
      <c r="D210" s="15">
        <v>6.27</v>
      </c>
      <c r="E210" s="15" t="s">
        <v>30</v>
      </c>
      <c r="F210" s="15" t="s">
        <v>14</v>
      </c>
    </row>
    <row r="211" spans="1:7" ht="20.100000000000001" customHeight="1">
      <c r="A211" s="15">
        <v>0.22</v>
      </c>
      <c r="B211" s="15">
        <v>884</v>
      </c>
      <c r="C211" s="15" t="s">
        <v>9</v>
      </c>
      <c r="D211" s="15">
        <v>7.55</v>
      </c>
      <c r="E211" s="15" t="s">
        <v>17</v>
      </c>
      <c r="F211" s="15" t="s">
        <v>8</v>
      </c>
    </row>
    <row r="212" spans="1:7" ht="20.100000000000001" customHeight="1">
      <c r="A212" s="15">
        <v>0.22</v>
      </c>
      <c r="B212" s="15">
        <v>884</v>
      </c>
      <c r="C212" s="15" t="s">
        <v>9</v>
      </c>
      <c r="D212" s="15">
        <v>4.6500000000000004</v>
      </c>
      <c r="E212" s="15" t="s">
        <v>17</v>
      </c>
      <c r="F212" s="15" t="s">
        <v>8</v>
      </c>
    </row>
    <row r="213" spans="1:7" ht="20.100000000000001" customHeight="1">
      <c r="A213" s="15">
        <v>0.22</v>
      </c>
      <c r="B213" s="15">
        <v>905</v>
      </c>
      <c r="C213" s="15" t="s">
        <v>71</v>
      </c>
      <c r="D213" s="15">
        <f>6.65+12.1-12.78</f>
        <v>5.97</v>
      </c>
      <c r="E213" s="15" t="s">
        <v>18</v>
      </c>
      <c r="F213" s="15" t="s">
        <v>8</v>
      </c>
    </row>
    <row r="214" spans="1:7" ht="20.100000000000001" customHeight="1">
      <c r="A214" s="15">
        <v>0.22</v>
      </c>
      <c r="B214" s="15">
        <v>906</v>
      </c>
      <c r="C214" s="15" t="s">
        <v>71</v>
      </c>
      <c r="D214" s="15">
        <v>6.11</v>
      </c>
      <c r="E214" s="15" t="s">
        <v>18</v>
      </c>
      <c r="F214" s="15" t="s">
        <v>8</v>
      </c>
    </row>
    <row r="215" spans="1:7" ht="20.100000000000001" customHeight="1">
      <c r="A215" s="15">
        <v>0.22</v>
      </c>
      <c r="B215" s="15">
        <v>960</v>
      </c>
      <c r="C215" s="15" t="s">
        <v>42</v>
      </c>
      <c r="D215" s="15">
        <f>6.05+6.16+5.8</f>
        <v>18.010000000000002</v>
      </c>
      <c r="E215" s="15" t="s">
        <v>17</v>
      </c>
      <c r="F215" s="15" t="s">
        <v>8</v>
      </c>
    </row>
    <row r="216" spans="1:7" ht="20.100000000000001" customHeight="1">
      <c r="A216" s="15">
        <v>0.22</v>
      </c>
      <c r="B216" s="15">
        <v>992</v>
      </c>
      <c r="C216" s="15" t="s">
        <v>57</v>
      </c>
      <c r="D216" s="15">
        <f>4.2+13.4</f>
        <v>17.600000000000001</v>
      </c>
      <c r="E216" s="15" t="s">
        <v>17</v>
      </c>
      <c r="F216" s="15" t="s">
        <v>8</v>
      </c>
    </row>
    <row r="217" spans="1:7" ht="20.100000000000001" customHeight="1">
      <c r="A217" s="15">
        <v>0.23</v>
      </c>
      <c r="B217" s="15">
        <v>798</v>
      </c>
      <c r="C217" s="15" t="s">
        <v>47</v>
      </c>
      <c r="D217" s="15">
        <v>8.9700000000000006</v>
      </c>
      <c r="E217" s="15" t="s">
        <v>17</v>
      </c>
      <c r="F217" s="15" t="s">
        <v>14</v>
      </c>
    </row>
    <row r="218" spans="1:7" ht="20.100000000000001" customHeight="1">
      <c r="A218" s="15">
        <v>0.23</v>
      </c>
      <c r="B218" s="15">
        <v>803</v>
      </c>
      <c r="C218" s="15" t="s">
        <v>34</v>
      </c>
      <c r="D218" s="15">
        <f>8.065+9.575+7.525+7.74</f>
        <v>32.905000000000001</v>
      </c>
      <c r="E218" s="15" t="s">
        <v>17</v>
      </c>
      <c r="F218" s="15" t="s">
        <v>8</v>
      </c>
    </row>
    <row r="219" spans="1:7" ht="20.100000000000001" customHeight="1">
      <c r="A219" s="15">
        <v>0.23</v>
      </c>
      <c r="B219" s="15">
        <v>839</v>
      </c>
      <c r="C219" s="15" t="s">
        <v>47</v>
      </c>
      <c r="D219" s="15">
        <v>6.24</v>
      </c>
      <c r="E219" s="15" t="s">
        <v>64</v>
      </c>
      <c r="F219" s="15" t="s">
        <v>8</v>
      </c>
    </row>
    <row r="220" spans="1:7" ht="20.100000000000001" customHeight="1">
      <c r="A220" s="15">
        <v>0.23</v>
      </c>
      <c r="B220" s="15">
        <v>850</v>
      </c>
      <c r="C220" s="15" t="s">
        <v>47</v>
      </c>
      <c r="D220" s="15">
        <v>5.38</v>
      </c>
      <c r="E220" s="15" t="s">
        <v>18</v>
      </c>
      <c r="F220" s="15" t="s">
        <v>14</v>
      </c>
      <c r="G220" s="14" t="s">
        <v>58</v>
      </c>
    </row>
    <row r="221" spans="1:7" ht="20.100000000000001" customHeight="1">
      <c r="A221" s="15">
        <v>0.23</v>
      </c>
      <c r="B221" s="15">
        <v>850</v>
      </c>
      <c r="C221" s="15" t="s">
        <v>47</v>
      </c>
      <c r="D221" s="15">
        <v>8.7799999999999994</v>
      </c>
      <c r="E221" s="15" t="s">
        <v>72</v>
      </c>
      <c r="F221" s="15" t="s">
        <v>14</v>
      </c>
    </row>
    <row r="222" spans="1:7" ht="20.100000000000001" customHeight="1">
      <c r="A222" s="15">
        <v>0.23</v>
      </c>
      <c r="B222" s="15">
        <v>803</v>
      </c>
      <c r="C222" s="15" t="s">
        <v>39</v>
      </c>
      <c r="D222" s="15">
        <v>7.41</v>
      </c>
      <c r="E222" s="15" t="s">
        <v>17</v>
      </c>
      <c r="F222" s="15" t="s">
        <v>8</v>
      </c>
    </row>
    <row r="223" spans="1:7" ht="20.100000000000001" customHeight="1">
      <c r="A223" s="15">
        <v>0.23</v>
      </c>
      <c r="B223" s="15">
        <v>851</v>
      </c>
      <c r="C223" s="15" t="s">
        <v>42</v>
      </c>
      <c r="D223" s="15">
        <v>5.71</v>
      </c>
      <c r="E223" s="15" t="s">
        <v>28</v>
      </c>
      <c r="F223" s="15" t="s">
        <v>14</v>
      </c>
    </row>
    <row r="224" spans="1:7" ht="20.100000000000001" customHeight="1">
      <c r="A224" s="15">
        <v>0.23</v>
      </c>
      <c r="B224" s="15">
        <v>864</v>
      </c>
      <c r="C224" s="15" t="s">
        <v>34</v>
      </c>
      <c r="D224" s="15">
        <f>7.21+7.24</f>
        <v>14.45</v>
      </c>
      <c r="E224" s="15" t="s">
        <v>17</v>
      </c>
      <c r="F224" s="15" t="s">
        <v>8</v>
      </c>
    </row>
    <row r="225" spans="1:6" ht="20.100000000000001" customHeight="1">
      <c r="A225" s="15">
        <v>0.23</v>
      </c>
      <c r="B225" s="15">
        <v>890</v>
      </c>
      <c r="C225" s="15" t="s">
        <v>62</v>
      </c>
      <c r="D225" s="15">
        <v>3.6</v>
      </c>
      <c r="E225" s="15" t="s">
        <v>17</v>
      </c>
      <c r="F225" s="15" t="s">
        <v>8</v>
      </c>
    </row>
    <row r="226" spans="1:6" ht="20.100000000000001" customHeight="1">
      <c r="A226" s="15">
        <v>0.23</v>
      </c>
      <c r="B226" s="15">
        <v>903</v>
      </c>
      <c r="C226" s="15" t="s">
        <v>61</v>
      </c>
      <c r="D226" s="15">
        <f>6.31+6.2</f>
        <v>12.51</v>
      </c>
      <c r="E226" s="15" t="s">
        <v>17</v>
      </c>
      <c r="F226" s="15" t="s">
        <v>8</v>
      </c>
    </row>
    <row r="227" spans="1:6" ht="20.100000000000001" customHeight="1">
      <c r="A227" s="15">
        <v>0.23</v>
      </c>
      <c r="B227" s="15">
        <v>906</v>
      </c>
      <c r="C227" s="15" t="s">
        <v>61</v>
      </c>
      <c r="D227" s="15">
        <v>8.8800000000000008</v>
      </c>
      <c r="E227" s="15" t="s">
        <v>17</v>
      </c>
      <c r="F227" s="15" t="s">
        <v>8</v>
      </c>
    </row>
    <row r="228" spans="1:6" ht="20.100000000000001" customHeight="1">
      <c r="A228" s="15">
        <v>0.23</v>
      </c>
      <c r="B228" s="15">
        <v>906</v>
      </c>
      <c r="C228" s="15" t="s">
        <v>61</v>
      </c>
      <c r="D228" s="15">
        <v>5.38</v>
      </c>
      <c r="E228" s="15" t="s">
        <v>17</v>
      </c>
      <c r="F228" s="15" t="s">
        <v>8</v>
      </c>
    </row>
    <row r="229" spans="1:6" ht="20.100000000000001" customHeight="1">
      <c r="A229" s="15">
        <v>0.23</v>
      </c>
      <c r="B229" s="15">
        <v>907</v>
      </c>
      <c r="C229" s="15" t="s">
        <v>61</v>
      </c>
      <c r="D229" s="15">
        <f>8.9+8.82+8.91</f>
        <v>26.63</v>
      </c>
      <c r="E229" s="15" t="s">
        <v>17</v>
      </c>
      <c r="F229" s="15" t="s">
        <v>8</v>
      </c>
    </row>
    <row r="230" spans="1:6" ht="20.100000000000001" customHeight="1">
      <c r="A230" s="15">
        <v>0.24</v>
      </c>
      <c r="B230" s="15">
        <v>840</v>
      </c>
      <c r="C230" s="15" t="s">
        <v>57</v>
      </c>
      <c r="D230" s="15">
        <v>4.4800000000000004</v>
      </c>
      <c r="E230" s="15" t="s">
        <v>17</v>
      </c>
      <c r="F230" s="15" t="s">
        <v>8</v>
      </c>
    </row>
    <row r="231" spans="1:6" ht="20.100000000000001" customHeight="1">
      <c r="A231" s="15">
        <v>0.24</v>
      </c>
      <c r="B231" s="15">
        <v>876</v>
      </c>
      <c r="C231" s="15" t="s">
        <v>55</v>
      </c>
      <c r="D231" s="15">
        <f>8.32</f>
        <v>8.32</v>
      </c>
      <c r="E231" s="15" t="s">
        <v>73</v>
      </c>
      <c r="F231" s="15" t="s">
        <v>8</v>
      </c>
    </row>
    <row r="232" spans="1:6" ht="20.100000000000001" customHeight="1">
      <c r="A232" s="15">
        <v>0.24</v>
      </c>
      <c r="B232" s="15">
        <v>881</v>
      </c>
      <c r="C232" s="15" t="s">
        <v>74</v>
      </c>
      <c r="D232" s="15">
        <v>6.43</v>
      </c>
      <c r="E232" s="15" t="s">
        <v>17</v>
      </c>
      <c r="F232" s="15" t="s">
        <v>8</v>
      </c>
    </row>
    <row r="233" spans="1:6" ht="20.100000000000001" customHeight="1">
      <c r="A233" s="15">
        <v>0.24</v>
      </c>
      <c r="B233" s="15">
        <v>881</v>
      </c>
      <c r="C233" s="15" t="s">
        <v>74</v>
      </c>
      <c r="D233" s="15">
        <f>11.89+5.85</f>
        <v>17.739999999999998</v>
      </c>
      <c r="E233" s="15" t="s">
        <v>17</v>
      </c>
      <c r="F233" s="15" t="s">
        <v>8</v>
      </c>
    </row>
    <row r="234" spans="1:6" ht="20.100000000000001" customHeight="1">
      <c r="A234" s="15">
        <v>0.24</v>
      </c>
      <c r="B234" s="15">
        <v>925</v>
      </c>
      <c r="C234" s="15" t="s">
        <v>55</v>
      </c>
      <c r="D234" s="15">
        <v>7.92</v>
      </c>
      <c r="E234" s="15" t="s">
        <v>28</v>
      </c>
      <c r="F234" s="15" t="s">
        <v>8</v>
      </c>
    </row>
    <row r="235" spans="1:6" ht="20.100000000000001" customHeight="1">
      <c r="A235" s="15">
        <v>0.24</v>
      </c>
      <c r="B235" s="15">
        <v>973</v>
      </c>
      <c r="C235" s="15" t="s">
        <v>40</v>
      </c>
      <c r="D235" s="15">
        <f>6.17+6.18</f>
        <v>12.35</v>
      </c>
      <c r="E235" s="15" t="s">
        <v>66</v>
      </c>
      <c r="F235" s="15" t="s">
        <v>8</v>
      </c>
    </row>
    <row r="236" spans="1:6" ht="20.100000000000001" customHeight="1">
      <c r="A236" s="15">
        <v>0.24</v>
      </c>
      <c r="B236" s="15">
        <v>973</v>
      </c>
      <c r="C236" s="15" t="s">
        <v>16</v>
      </c>
      <c r="D236" s="15">
        <v>31.55</v>
      </c>
      <c r="E236" s="15" t="s">
        <v>66</v>
      </c>
      <c r="F236" s="15" t="s">
        <v>8</v>
      </c>
    </row>
    <row r="237" spans="1:6" ht="20.100000000000001" customHeight="1">
      <c r="A237" s="15">
        <v>0.24</v>
      </c>
      <c r="B237" s="15">
        <v>982</v>
      </c>
      <c r="C237" s="15" t="s">
        <v>39</v>
      </c>
      <c r="D237" s="15">
        <f>12.44+13.93-7.17+7.69</f>
        <v>26.89</v>
      </c>
      <c r="E237" s="15" t="s">
        <v>17</v>
      </c>
      <c r="F237" s="15" t="s">
        <v>29</v>
      </c>
    </row>
    <row r="238" spans="1:6" ht="18.75" customHeight="1">
      <c r="A238" s="15">
        <v>0.25</v>
      </c>
      <c r="B238" s="15">
        <v>731</v>
      </c>
      <c r="C238" s="15" t="s">
        <v>39</v>
      </c>
      <c r="D238" s="15">
        <f>7.82+7.76+7.73</f>
        <v>23.31</v>
      </c>
      <c r="E238" s="15" t="s">
        <v>28</v>
      </c>
      <c r="F238" s="15" t="s">
        <v>8</v>
      </c>
    </row>
    <row r="239" spans="1:6" ht="18.75" customHeight="1">
      <c r="A239" s="15">
        <v>0.25</v>
      </c>
      <c r="B239" s="15">
        <v>754</v>
      </c>
      <c r="C239" s="15" t="s">
        <v>47</v>
      </c>
      <c r="D239" s="15">
        <v>5.04</v>
      </c>
      <c r="E239" s="15" t="s">
        <v>64</v>
      </c>
      <c r="F239" s="15" t="s">
        <v>14</v>
      </c>
    </row>
    <row r="240" spans="1:6" ht="18.75" customHeight="1">
      <c r="A240" s="15">
        <v>0.25</v>
      </c>
      <c r="B240" s="15">
        <v>767</v>
      </c>
      <c r="C240" s="15" t="s">
        <v>39</v>
      </c>
      <c r="D240" s="15">
        <v>3.3</v>
      </c>
      <c r="E240" s="15" t="s">
        <v>28</v>
      </c>
      <c r="F240" s="15" t="s">
        <v>8</v>
      </c>
    </row>
    <row r="241" spans="1:7" ht="18.75" customHeight="1">
      <c r="A241" s="15">
        <v>0.25</v>
      </c>
      <c r="B241" s="15">
        <v>767</v>
      </c>
      <c r="C241" s="15" t="s">
        <v>39</v>
      </c>
      <c r="D241" s="15">
        <v>8.3800000000000008</v>
      </c>
      <c r="E241" s="15" t="s">
        <v>64</v>
      </c>
      <c r="F241" s="15" t="s">
        <v>8</v>
      </c>
    </row>
    <row r="242" spans="1:7" ht="20.100000000000001" customHeight="1">
      <c r="A242" s="15">
        <v>0.25</v>
      </c>
      <c r="B242" s="15">
        <v>802</v>
      </c>
      <c r="C242" s="15" t="s">
        <v>47</v>
      </c>
      <c r="D242" s="15">
        <f>5.15+5.23+7.44+6.01+7.48+5.15</f>
        <v>36.46</v>
      </c>
      <c r="E242" s="15" t="s">
        <v>17</v>
      </c>
      <c r="F242" s="15" t="s">
        <v>8</v>
      </c>
    </row>
    <row r="243" spans="1:7" ht="20.100000000000001" customHeight="1">
      <c r="A243" s="15">
        <v>0.25</v>
      </c>
      <c r="B243" s="15">
        <v>802</v>
      </c>
      <c r="C243" s="15" t="s">
        <v>47</v>
      </c>
      <c r="D243" s="15">
        <v>4.25</v>
      </c>
      <c r="E243" s="15" t="s">
        <v>17</v>
      </c>
      <c r="F243" s="15" t="s">
        <v>8</v>
      </c>
    </row>
    <row r="244" spans="1:7" ht="20.100000000000001" customHeight="1">
      <c r="A244" s="15">
        <v>0.25</v>
      </c>
      <c r="B244" s="15">
        <v>805</v>
      </c>
      <c r="C244" s="15" t="s">
        <v>38</v>
      </c>
      <c r="D244" s="15">
        <v>5.96</v>
      </c>
      <c r="E244" s="15" t="s">
        <v>17</v>
      </c>
      <c r="F244" s="15" t="s">
        <v>8</v>
      </c>
    </row>
    <row r="245" spans="1:7" ht="20.100000000000001" customHeight="1">
      <c r="A245" s="15">
        <v>0.25</v>
      </c>
      <c r="B245" s="15">
        <v>830</v>
      </c>
      <c r="C245" s="15" t="s">
        <v>38</v>
      </c>
      <c r="D245" s="15">
        <f>5.5+5.47</f>
        <v>10.97</v>
      </c>
      <c r="E245" s="15" t="s">
        <v>17</v>
      </c>
      <c r="F245" s="15" t="s">
        <v>8</v>
      </c>
    </row>
    <row r="246" spans="1:7" ht="20.100000000000001" customHeight="1">
      <c r="A246" s="15">
        <v>0.25</v>
      </c>
      <c r="B246" s="15">
        <v>830</v>
      </c>
      <c r="C246" s="15" t="s">
        <v>38</v>
      </c>
      <c r="D246" s="15">
        <f>5.47+5.28+6.01+6.01+6.08+6.05+6.04+6.01</f>
        <v>46.95</v>
      </c>
      <c r="E246" s="15" t="s">
        <v>17</v>
      </c>
      <c r="F246" s="15" t="s">
        <v>8</v>
      </c>
    </row>
    <row r="247" spans="1:7" ht="20.100000000000001" customHeight="1">
      <c r="A247" s="15">
        <v>0.25</v>
      </c>
      <c r="B247" s="15">
        <v>830</v>
      </c>
      <c r="C247" s="15" t="s">
        <v>38</v>
      </c>
      <c r="D247" s="15">
        <f>5.78+6.07+6.07</f>
        <v>17.920000000000002</v>
      </c>
      <c r="E247" s="15" t="s">
        <v>17</v>
      </c>
      <c r="F247" s="15" t="s">
        <v>8</v>
      </c>
    </row>
    <row r="248" spans="1:7" ht="20.100000000000001" customHeight="1">
      <c r="A248" s="15">
        <v>0.25</v>
      </c>
      <c r="B248" s="15">
        <v>831</v>
      </c>
      <c r="C248" s="15" t="s">
        <v>38</v>
      </c>
      <c r="D248" s="15">
        <v>3.02</v>
      </c>
      <c r="E248" s="15" t="s">
        <v>17</v>
      </c>
      <c r="F248" s="15" t="s">
        <v>8</v>
      </c>
    </row>
    <row r="249" spans="1:7" ht="20.100000000000001" customHeight="1">
      <c r="A249" s="15">
        <v>0.25</v>
      </c>
      <c r="B249" s="15">
        <v>850</v>
      </c>
      <c r="C249" s="15" t="s">
        <v>38</v>
      </c>
      <c r="D249" s="15">
        <f>4.57+4.66</f>
        <v>9.23</v>
      </c>
      <c r="E249" s="15" t="s">
        <v>28</v>
      </c>
      <c r="F249" s="15" t="s">
        <v>8</v>
      </c>
      <c r="G249" s="14" t="s">
        <v>58</v>
      </c>
    </row>
    <row r="250" spans="1:7" ht="20.100000000000001" customHeight="1">
      <c r="A250" s="15">
        <v>0.25</v>
      </c>
      <c r="B250" s="15">
        <v>886</v>
      </c>
      <c r="C250" s="15" t="s">
        <v>42</v>
      </c>
      <c r="D250" s="15">
        <v>4.2</v>
      </c>
      <c r="E250" s="15" t="s">
        <v>64</v>
      </c>
      <c r="F250" s="15" t="s">
        <v>8</v>
      </c>
    </row>
    <row r="251" spans="1:7" ht="20.100000000000001" customHeight="1">
      <c r="A251" s="15">
        <v>0.25</v>
      </c>
      <c r="B251" s="15">
        <v>891</v>
      </c>
      <c r="C251" s="15" t="s">
        <v>74</v>
      </c>
      <c r="D251" s="15">
        <v>7.66</v>
      </c>
      <c r="E251" s="15" t="s">
        <v>30</v>
      </c>
      <c r="F251" s="15" t="s">
        <v>8</v>
      </c>
    </row>
    <row r="252" spans="1:7" ht="20.100000000000001" customHeight="1">
      <c r="A252" s="15">
        <v>0.25</v>
      </c>
      <c r="B252" s="15">
        <v>895</v>
      </c>
      <c r="C252" s="15" t="s">
        <v>61</v>
      </c>
      <c r="D252" s="15">
        <v>4.8600000000000003</v>
      </c>
      <c r="E252" s="15" t="s">
        <v>17</v>
      </c>
      <c r="F252" s="15" t="s">
        <v>8</v>
      </c>
    </row>
    <row r="253" spans="1:7" ht="20.100000000000001" customHeight="1">
      <c r="A253" s="15">
        <v>0.25</v>
      </c>
      <c r="B253" s="15">
        <v>902</v>
      </c>
      <c r="C253" s="15" t="s">
        <v>31</v>
      </c>
      <c r="D253" s="15">
        <v>15.984999999999999</v>
      </c>
      <c r="E253" s="15" t="s">
        <v>64</v>
      </c>
      <c r="F253" s="15" t="s">
        <v>8</v>
      </c>
    </row>
    <row r="254" spans="1:7" ht="20.100000000000001" customHeight="1">
      <c r="A254" s="15">
        <v>0.25</v>
      </c>
      <c r="B254" s="15">
        <v>933</v>
      </c>
      <c r="C254" s="15" t="s">
        <v>34</v>
      </c>
      <c r="D254" s="15">
        <f>5.31+5.16+5.44</f>
        <v>15.91</v>
      </c>
      <c r="E254" s="15" t="s">
        <v>20</v>
      </c>
      <c r="F254" s="15" t="s">
        <v>8</v>
      </c>
    </row>
    <row r="255" spans="1:7" ht="20.100000000000001" customHeight="1">
      <c r="A255" s="15">
        <v>0.25</v>
      </c>
      <c r="B255" s="15">
        <v>950</v>
      </c>
      <c r="C255" s="15" t="s">
        <v>75</v>
      </c>
      <c r="D255" s="15">
        <v>5.36</v>
      </c>
      <c r="E255" s="15" t="s">
        <v>17</v>
      </c>
      <c r="F255" s="15" t="s">
        <v>8</v>
      </c>
    </row>
    <row r="256" spans="1:7" ht="20.100000000000001" customHeight="1">
      <c r="A256" s="15">
        <v>0.25</v>
      </c>
      <c r="B256" s="15">
        <v>972</v>
      </c>
      <c r="C256" s="15" t="s">
        <v>6</v>
      </c>
      <c r="D256" s="15">
        <v>6.07</v>
      </c>
      <c r="E256" s="15" t="s">
        <v>66</v>
      </c>
      <c r="F256" s="15" t="s">
        <v>8</v>
      </c>
    </row>
    <row r="257" spans="1:6" ht="20.100000000000001" customHeight="1">
      <c r="A257" s="15">
        <v>0.25</v>
      </c>
      <c r="B257" s="15">
        <v>972</v>
      </c>
      <c r="C257" s="15" t="s">
        <v>31</v>
      </c>
      <c r="D257" s="15">
        <f>5.79+18.48</f>
        <v>24.27</v>
      </c>
      <c r="E257" s="15" t="s">
        <v>66</v>
      </c>
      <c r="F257" s="15" t="s">
        <v>8</v>
      </c>
    </row>
    <row r="258" spans="1:6" ht="20.100000000000001" customHeight="1">
      <c r="A258" s="15">
        <v>0.25</v>
      </c>
      <c r="B258" s="15">
        <v>972</v>
      </c>
      <c r="C258" s="15" t="s">
        <v>47</v>
      </c>
      <c r="D258" s="15">
        <v>8.74</v>
      </c>
      <c r="E258" s="15" t="s">
        <v>28</v>
      </c>
      <c r="F258" s="15" t="s">
        <v>8</v>
      </c>
    </row>
    <row r="259" spans="1:6" ht="20.100000000000001" customHeight="1">
      <c r="A259" s="15">
        <v>0.25</v>
      </c>
      <c r="B259" s="15">
        <v>1001</v>
      </c>
      <c r="C259" s="15" t="s">
        <v>47</v>
      </c>
      <c r="D259" s="15">
        <v>7.93</v>
      </c>
      <c r="E259" s="15" t="s">
        <v>76</v>
      </c>
      <c r="F259" s="15" t="s">
        <v>14</v>
      </c>
    </row>
    <row r="260" spans="1:6" ht="20.100000000000001" customHeight="1">
      <c r="A260" s="15">
        <v>0.25</v>
      </c>
      <c r="B260" s="15">
        <v>1005</v>
      </c>
      <c r="C260" s="15" t="s">
        <v>74</v>
      </c>
      <c r="D260" s="15">
        <v>22.25</v>
      </c>
      <c r="E260" s="15" t="s">
        <v>17</v>
      </c>
      <c r="F260" s="15" t="s">
        <v>8</v>
      </c>
    </row>
    <row r="261" spans="1:6" ht="20.100000000000001" customHeight="1">
      <c r="A261" s="15">
        <v>0.251</v>
      </c>
      <c r="B261" s="15">
        <v>1124</v>
      </c>
      <c r="C261" s="15" t="s">
        <v>77</v>
      </c>
      <c r="D261" s="15">
        <v>4.53</v>
      </c>
      <c r="E261" s="15" t="s">
        <v>33</v>
      </c>
      <c r="F261" s="15" t="s">
        <v>8</v>
      </c>
    </row>
    <row r="262" spans="1:6" ht="20.100000000000001" customHeight="1">
      <c r="A262" s="15">
        <v>0.26</v>
      </c>
      <c r="B262" s="15">
        <v>910</v>
      </c>
      <c r="C262" s="15" t="s">
        <v>78</v>
      </c>
      <c r="D262" s="15">
        <f>13.91-7.2</f>
        <v>6.71</v>
      </c>
      <c r="E262" s="15" t="s">
        <v>79</v>
      </c>
      <c r="F262" s="15" t="s">
        <v>8</v>
      </c>
    </row>
    <row r="263" spans="1:6" ht="20.100000000000001" customHeight="1">
      <c r="A263" s="15">
        <v>0.26</v>
      </c>
      <c r="B263" s="15">
        <v>914</v>
      </c>
      <c r="C263" s="15" t="s">
        <v>13</v>
      </c>
      <c r="D263" s="15">
        <f>85.71-8.01-8.04</f>
        <v>69.66</v>
      </c>
      <c r="E263" s="15" t="s">
        <v>28</v>
      </c>
      <c r="F263" s="15" t="s">
        <v>8</v>
      </c>
    </row>
    <row r="264" spans="1:6" ht="20.100000000000001" customHeight="1">
      <c r="A264" s="15">
        <v>0.26</v>
      </c>
      <c r="B264" s="15">
        <v>914</v>
      </c>
      <c r="C264" s="15" t="s">
        <v>13</v>
      </c>
      <c r="D264" s="15">
        <v>8.5500000000000007</v>
      </c>
      <c r="E264" s="17" t="s">
        <v>80</v>
      </c>
      <c r="F264" s="15" t="s">
        <v>14</v>
      </c>
    </row>
    <row r="265" spans="1:6" ht="20.100000000000001" customHeight="1">
      <c r="A265" s="15">
        <v>0.26</v>
      </c>
      <c r="B265" s="15">
        <v>915</v>
      </c>
      <c r="C265" s="15" t="s">
        <v>13</v>
      </c>
      <c r="D265" s="15">
        <v>7.14</v>
      </c>
      <c r="E265" s="17" t="s">
        <v>23</v>
      </c>
      <c r="F265" s="15" t="s">
        <v>8</v>
      </c>
    </row>
    <row r="266" spans="1:6" ht="20.100000000000001" customHeight="1">
      <c r="A266" s="15">
        <v>0.26</v>
      </c>
      <c r="B266" s="15">
        <v>950</v>
      </c>
      <c r="C266" s="15" t="s">
        <v>39</v>
      </c>
      <c r="D266" s="15">
        <f>18.2-9.11</f>
        <v>9.09</v>
      </c>
      <c r="E266" s="15" t="s">
        <v>28</v>
      </c>
      <c r="F266" s="15" t="s">
        <v>8</v>
      </c>
    </row>
    <row r="267" spans="1:6" ht="20.100000000000001" customHeight="1">
      <c r="A267" s="15">
        <v>0.27</v>
      </c>
      <c r="B267" s="15">
        <v>912</v>
      </c>
      <c r="C267" s="15" t="s">
        <v>75</v>
      </c>
      <c r="D267" s="15">
        <v>4.74</v>
      </c>
      <c r="E267" s="17" t="s">
        <v>79</v>
      </c>
      <c r="F267" s="15" t="s">
        <v>8</v>
      </c>
    </row>
    <row r="268" spans="1:6" ht="20.100000000000001" customHeight="1">
      <c r="A268" s="15">
        <v>0.27</v>
      </c>
      <c r="B268" s="15">
        <v>920</v>
      </c>
      <c r="C268" s="15" t="s">
        <v>75</v>
      </c>
      <c r="D268" s="15">
        <v>5.71</v>
      </c>
      <c r="E268" s="17" t="s">
        <v>81</v>
      </c>
      <c r="F268" s="15" t="s">
        <v>8</v>
      </c>
    </row>
    <row r="269" spans="1:6" ht="20.100000000000001" customHeight="1">
      <c r="A269" s="15">
        <v>0.27</v>
      </c>
      <c r="B269" s="15">
        <v>920</v>
      </c>
      <c r="C269" s="15" t="s">
        <v>75</v>
      </c>
      <c r="D269" s="15">
        <v>3.89</v>
      </c>
      <c r="E269" s="17" t="s">
        <v>82</v>
      </c>
      <c r="F269" s="15" t="s">
        <v>8</v>
      </c>
    </row>
    <row r="270" spans="1:6" ht="20.100000000000001" customHeight="1">
      <c r="A270" s="15">
        <v>0.27</v>
      </c>
      <c r="B270" s="15">
        <v>920</v>
      </c>
      <c r="C270" s="15" t="s">
        <v>75</v>
      </c>
      <c r="D270" s="15">
        <v>6.2</v>
      </c>
      <c r="E270" s="17" t="s">
        <v>81</v>
      </c>
      <c r="F270" s="15" t="s">
        <v>8</v>
      </c>
    </row>
    <row r="271" spans="1:6" ht="20.100000000000001" customHeight="1">
      <c r="A271" s="15">
        <v>0.27</v>
      </c>
      <c r="B271" s="15">
        <v>920</v>
      </c>
      <c r="C271" s="15" t="s">
        <v>75</v>
      </c>
      <c r="D271" s="15">
        <v>5.13</v>
      </c>
      <c r="E271" s="17" t="s">
        <v>41</v>
      </c>
      <c r="F271" s="15" t="s">
        <v>8</v>
      </c>
    </row>
    <row r="272" spans="1:6" ht="20.100000000000001" customHeight="1">
      <c r="A272" s="15">
        <v>0.27</v>
      </c>
      <c r="B272" s="15">
        <v>920</v>
      </c>
      <c r="C272" s="15" t="s">
        <v>75</v>
      </c>
      <c r="D272" s="15">
        <v>6.33</v>
      </c>
      <c r="E272" s="17" t="s">
        <v>41</v>
      </c>
      <c r="F272" s="15" t="s">
        <v>8</v>
      </c>
    </row>
    <row r="273" spans="1:7" ht="20.100000000000001" customHeight="1">
      <c r="A273" s="15">
        <v>0.27</v>
      </c>
      <c r="B273" s="15">
        <v>920</v>
      </c>
      <c r="C273" s="15" t="s">
        <v>83</v>
      </c>
      <c r="D273" s="15">
        <f>5.91+5.84</f>
        <v>11.75</v>
      </c>
      <c r="E273" s="15" t="s">
        <v>79</v>
      </c>
      <c r="F273" s="15" t="s">
        <v>8</v>
      </c>
    </row>
    <row r="274" spans="1:7" ht="18.75" customHeight="1">
      <c r="A274" s="15">
        <v>0.27</v>
      </c>
      <c r="B274" s="15">
        <v>921</v>
      </c>
      <c r="C274" s="15" t="s">
        <v>78</v>
      </c>
      <c r="D274" s="15">
        <f>5.47+5.45</f>
        <v>10.92</v>
      </c>
      <c r="E274" s="15" t="s">
        <v>81</v>
      </c>
      <c r="F274" s="15" t="s">
        <v>8</v>
      </c>
    </row>
    <row r="275" spans="1:7" ht="20.100000000000001" customHeight="1">
      <c r="A275" s="15">
        <v>0.27</v>
      </c>
      <c r="B275" s="15">
        <v>924</v>
      </c>
      <c r="C275" s="15" t="s">
        <v>78</v>
      </c>
      <c r="D275" s="15">
        <f>5.98+5.91</f>
        <v>11.89</v>
      </c>
      <c r="E275" s="17" t="s">
        <v>82</v>
      </c>
      <c r="F275" s="15" t="s">
        <v>8</v>
      </c>
    </row>
    <row r="276" spans="1:7" ht="20.100000000000001" customHeight="1">
      <c r="A276" s="15">
        <v>0.27</v>
      </c>
      <c r="B276" s="15">
        <v>974</v>
      </c>
      <c r="C276" s="15" t="s">
        <v>39</v>
      </c>
      <c r="D276" s="15">
        <v>7.26</v>
      </c>
      <c r="E276" s="15" t="s">
        <v>18</v>
      </c>
      <c r="F276" s="15" t="s">
        <v>8</v>
      </c>
    </row>
    <row r="277" spans="1:7" ht="20.100000000000001" customHeight="1">
      <c r="A277" s="15">
        <v>0.27</v>
      </c>
      <c r="B277" s="15">
        <v>1050</v>
      </c>
      <c r="C277" s="15" t="s">
        <v>42</v>
      </c>
      <c r="D277" s="15">
        <f>7.99+8.02</f>
        <v>16.010000000000002</v>
      </c>
      <c r="E277" s="15" t="s">
        <v>17</v>
      </c>
      <c r="F277" s="15" t="s">
        <v>8</v>
      </c>
      <c r="G277" s="14" t="s">
        <v>58</v>
      </c>
    </row>
    <row r="278" spans="1:7" ht="20.100000000000001" customHeight="1">
      <c r="A278" s="15">
        <v>0.27</v>
      </c>
      <c r="B278" s="15">
        <v>1050</v>
      </c>
      <c r="C278" s="15" t="s">
        <v>42</v>
      </c>
      <c r="D278" s="15">
        <v>8.66</v>
      </c>
      <c r="E278" s="15" t="s">
        <v>17</v>
      </c>
      <c r="F278" s="15" t="s">
        <v>14</v>
      </c>
      <c r="G278" s="14" t="s">
        <v>58</v>
      </c>
    </row>
    <row r="279" spans="1:7" ht="20.100000000000001" customHeight="1">
      <c r="A279" s="15">
        <v>0.27</v>
      </c>
      <c r="B279" s="15">
        <v>1108</v>
      </c>
      <c r="C279" s="15" t="s">
        <v>42</v>
      </c>
      <c r="D279" s="15">
        <f>8.92+8.97</f>
        <v>17.89</v>
      </c>
      <c r="E279" s="15" t="s">
        <v>17</v>
      </c>
      <c r="F279" s="15" t="s">
        <v>8</v>
      </c>
      <c r="G279" s="14" t="s">
        <v>58</v>
      </c>
    </row>
    <row r="280" spans="1:7" ht="20.100000000000001" customHeight="1">
      <c r="A280" s="15">
        <v>0.27</v>
      </c>
      <c r="B280" s="15">
        <v>1108</v>
      </c>
      <c r="C280" s="15" t="s">
        <v>84</v>
      </c>
      <c r="D280" s="15">
        <v>6.02</v>
      </c>
      <c r="E280" s="15" t="s">
        <v>53</v>
      </c>
      <c r="F280" s="15" t="s">
        <v>8</v>
      </c>
    </row>
    <row r="281" spans="1:7" ht="20.100000000000001" customHeight="1">
      <c r="A281" s="15">
        <v>0.28000000000000003</v>
      </c>
      <c r="B281" s="15">
        <v>781</v>
      </c>
      <c r="C281" s="15" t="s">
        <v>61</v>
      </c>
      <c r="D281" s="15">
        <v>8.35</v>
      </c>
      <c r="E281" s="15" t="s">
        <v>17</v>
      </c>
      <c r="F281" s="15" t="s">
        <v>8</v>
      </c>
    </row>
    <row r="282" spans="1:7" ht="20.100000000000001" customHeight="1">
      <c r="A282" s="15">
        <v>0.28000000000000003</v>
      </c>
      <c r="B282" s="15">
        <v>710</v>
      </c>
      <c r="C282" s="15" t="s">
        <v>61</v>
      </c>
      <c r="D282" s="15">
        <v>7.31</v>
      </c>
      <c r="E282" s="15" t="s">
        <v>50</v>
      </c>
      <c r="F282" s="15" t="s">
        <v>8</v>
      </c>
    </row>
    <row r="283" spans="1:7" ht="20.100000000000001" customHeight="1">
      <c r="A283" s="15">
        <v>0.28000000000000003</v>
      </c>
      <c r="B283" s="15">
        <v>790</v>
      </c>
      <c r="C283" s="15" t="s">
        <v>40</v>
      </c>
      <c r="D283" s="15">
        <v>7.67</v>
      </c>
      <c r="E283" s="15" t="s">
        <v>28</v>
      </c>
      <c r="F283" s="15" t="s">
        <v>8</v>
      </c>
    </row>
    <row r="284" spans="1:7" ht="20.100000000000001" customHeight="1">
      <c r="A284" s="15">
        <v>0.28000000000000003</v>
      </c>
      <c r="B284" s="15">
        <v>790</v>
      </c>
      <c r="C284" s="15" t="s">
        <v>40</v>
      </c>
      <c r="D284" s="15">
        <v>7.64</v>
      </c>
      <c r="E284" s="15" t="s">
        <v>33</v>
      </c>
      <c r="F284" s="15" t="s">
        <v>8</v>
      </c>
    </row>
    <row r="285" spans="1:7" ht="20.100000000000001" customHeight="1">
      <c r="A285" s="15">
        <v>0.28000000000000003</v>
      </c>
      <c r="B285" s="15">
        <v>909</v>
      </c>
      <c r="C285" s="15" t="s">
        <v>61</v>
      </c>
      <c r="D285" s="15">
        <v>17.34</v>
      </c>
      <c r="E285" s="15" t="s">
        <v>17</v>
      </c>
      <c r="F285" s="15" t="s">
        <v>8</v>
      </c>
    </row>
    <row r="286" spans="1:7" ht="20.100000000000001" customHeight="1">
      <c r="A286" s="15">
        <v>0.28000000000000003</v>
      </c>
      <c r="B286" s="15">
        <v>912</v>
      </c>
      <c r="C286" s="15" t="s">
        <v>61</v>
      </c>
      <c r="D286" s="15">
        <v>8.44</v>
      </c>
      <c r="E286" s="15" t="s">
        <v>17</v>
      </c>
      <c r="F286" s="15" t="s">
        <v>8</v>
      </c>
    </row>
    <row r="287" spans="1:7" ht="20.100000000000001" customHeight="1">
      <c r="A287" s="15">
        <v>0.28000000000000003</v>
      </c>
      <c r="B287" s="15">
        <v>913</v>
      </c>
      <c r="C287" s="15" t="s">
        <v>6</v>
      </c>
      <c r="D287" s="15">
        <v>6.36</v>
      </c>
      <c r="E287" s="15" t="s">
        <v>17</v>
      </c>
      <c r="F287" s="15" t="s">
        <v>8</v>
      </c>
    </row>
    <row r="288" spans="1:7" ht="20.100000000000001" customHeight="1">
      <c r="A288" s="15">
        <v>0.28000000000000003</v>
      </c>
      <c r="B288" s="15">
        <v>913</v>
      </c>
      <c r="C288" s="15" t="s">
        <v>61</v>
      </c>
      <c r="D288" s="15">
        <f>6.39+3.6</f>
        <v>9.99</v>
      </c>
      <c r="E288" s="15" t="s">
        <v>85</v>
      </c>
      <c r="F288" s="15" t="s">
        <v>8</v>
      </c>
    </row>
    <row r="289" spans="1:7" ht="20.100000000000001" customHeight="1">
      <c r="A289" s="15">
        <v>0.28000000000000003</v>
      </c>
      <c r="B289" s="15">
        <v>914</v>
      </c>
      <c r="C289" s="15" t="s">
        <v>61</v>
      </c>
      <c r="D289" s="15">
        <v>3.12</v>
      </c>
      <c r="E289" s="15" t="s">
        <v>85</v>
      </c>
      <c r="F289" s="15" t="s">
        <v>8</v>
      </c>
    </row>
    <row r="290" spans="1:7" ht="20.100000000000001" customHeight="1">
      <c r="A290" s="15">
        <v>0.28000000000000003</v>
      </c>
      <c r="B290" s="15">
        <v>920</v>
      </c>
      <c r="C290" s="15" t="s">
        <v>78</v>
      </c>
      <c r="D290" s="15">
        <f>17.48+8.68+8.82</f>
        <v>34.979999999999997</v>
      </c>
      <c r="E290" s="15" t="s">
        <v>12</v>
      </c>
      <c r="F290" s="15" t="s">
        <v>8</v>
      </c>
    </row>
    <row r="291" spans="1:7" ht="20.100000000000001" customHeight="1">
      <c r="A291" s="15">
        <v>0.28000000000000003</v>
      </c>
      <c r="B291" s="15">
        <v>920</v>
      </c>
      <c r="C291" s="15" t="s">
        <v>39</v>
      </c>
      <c r="D291" s="15">
        <v>8.7899999999999991</v>
      </c>
      <c r="E291" s="15" t="s">
        <v>17</v>
      </c>
      <c r="F291" s="15" t="s">
        <v>8</v>
      </c>
    </row>
    <row r="292" spans="1:7" ht="20.100000000000001" customHeight="1">
      <c r="A292" s="15">
        <v>0.28000000000000003</v>
      </c>
      <c r="B292" s="15">
        <v>923</v>
      </c>
      <c r="C292" s="15" t="s">
        <v>31</v>
      </c>
      <c r="D292" s="15">
        <v>5.6</v>
      </c>
      <c r="E292" s="15" t="s">
        <v>64</v>
      </c>
      <c r="F292" s="15" t="s">
        <v>8</v>
      </c>
    </row>
    <row r="293" spans="1:7" ht="20.100000000000001" customHeight="1">
      <c r="A293" s="15">
        <v>0.28000000000000003</v>
      </c>
      <c r="B293" s="15">
        <v>960</v>
      </c>
      <c r="C293" s="15" t="s">
        <v>86</v>
      </c>
      <c r="D293" s="15">
        <v>5.0599999999999996</v>
      </c>
      <c r="E293" s="15" t="s">
        <v>28</v>
      </c>
      <c r="F293" s="15" t="s">
        <v>8</v>
      </c>
    </row>
    <row r="294" spans="1:7" ht="20.100000000000001" customHeight="1">
      <c r="A294" s="15">
        <v>0.28000000000000003</v>
      </c>
      <c r="B294" s="15">
        <v>966</v>
      </c>
      <c r="C294" s="15" t="s">
        <v>74</v>
      </c>
      <c r="D294" s="15">
        <v>5.21</v>
      </c>
      <c r="E294" s="15" t="s">
        <v>50</v>
      </c>
      <c r="F294" s="15" t="s">
        <v>8</v>
      </c>
    </row>
    <row r="295" spans="1:7" ht="20.100000000000001" customHeight="1">
      <c r="A295" s="15">
        <v>0.28000000000000003</v>
      </c>
      <c r="B295" s="15">
        <v>975</v>
      </c>
      <c r="C295" s="15" t="s">
        <v>87</v>
      </c>
      <c r="D295" s="15">
        <v>13.79</v>
      </c>
      <c r="E295" s="15" t="s">
        <v>28</v>
      </c>
      <c r="F295" s="15" t="s">
        <v>8</v>
      </c>
    </row>
    <row r="296" spans="1:7" ht="20.100000000000001" customHeight="1">
      <c r="A296" s="15">
        <v>0.28000000000000003</v>
      </c>
      <c r="B296" s="15">
        <v>1007</v>
      </c>
      <c r="C296" s="15" t="s">
        <v>61</v>
      </c>
      <c r="D296" s="15">
        <f>9.84+9.22</f>
        <v>19.059999999999999</v>
      </c>
      <c r="E296" s="15" t="s">
        <v>28</v>
      </c>
      <c r="F296" s="15" t="s">
        <v>8</v>
      </c>
    </row>
    <row r="297" spans="1:7" ht="20.100000000000001" customHeight="1">
      <c r="A297" s="15">
        <v>0.28000000000000003</v>
      </c>
      <c r="B297" s="15">
        <v>1129</v>
      </c>
      <c r="C297" s="15" t="s">
        <v>84</v>
      </c>
      <c r="D297" s="15">
        <f>7.83+7.95</f>
        <v>15.78</v>
      </c>
      <c r="E297" s="15" t="s">
        <v>88</v>
      </c>
      <c r="F297" s="15" t="s">
        <v>8</v>
      </c>
    </row>
    <row r="298" spans="1:7" ht="20.100000000000001" customHeight="1">
      <c r="A298" s="15">
        <v>0.28499999999999998</v>
      </c>
      <c r="B298" s="15">
        <v>753</v>
      </c>
      <c r="C298" s="15" t="s">
        <v>34</v>
      </c>
      <c r="D298" s="15">
        <f>2.99+7.58</f>
        <v>10.57</v>
      </c>
      <c r="E298" s="15" t="s">
        <v>18</v>
      </c>
      <c r="F298" s="15" t="s">
        <v>8</v>
      </c>
    </row>
    <row r="299" spans="1:7" ht="20.100000000000001" customHeight="1">
      <c r="A299" s="15" t="s">
        <v>89</v>
      </c>
      <c r="B299" s="15">
        <v>840</v>
      </c>
      <c r="C299" s="15" t="s">
        <v>61</v>
      </c>
      <c r="D299" s="15">
        <v>7.72</v>
      </c>
      <c r="E299" s="15" t="s">
        <v>17</v>
      </c>
      <c r="F299" s="15" t="s">
        <v>8</v>
      </c>
    </row>
    <row r="300" spans="1:7" ht="20.100000000000001" customHeight="1">
      <c r="A300" s="15">
        <v>0.28999999999999998</v>
      </c>
      <c r="B300" s="15">
        <v>862</v>
      </c>
      <c r="C300" s="15" t="s">
        <v>78</v>
      </c>
      <c r="D300" s="15">
        <v>7.68</v>
      </c>
      <c r="E300" s="15" t="s">
        <v>90</v>
      </c>
      <c r="F300" s="15" t="s">
        <v>8</v>
      </c>
    </row>
    <row r="301" spans="1:7" ht="20.100000000000001" customHeight="1">
      <c r="A301" s="15">
        <v>0.28999999999999998</v>
      </c>
      <c r="B301" s="15">
        <v>862</v>
      </c>
      <c r="C301" s="15" t="s">
        <v>78</v>
      </c>
      <c r="D301" s="15">
        <f>18.315-6.225-6.085+37.28+20.695-6.26-6.28-5.98+8.78</f>
        <v>54.24</v>
      </c>
      <c r="E301" s="15" t="s">
        <v>90</v>
      </c>
      <c r="F301" s="15" t="s">
        <v>8</v>
      </c>
    </row>
    <row r="302" spans="1:7" ht="20.100000000000001" customHeight="1">
      <c r="A302" s="15">
        <v>0.28999999999999998</v>
      </c>
      <c r="B302" s="15">
        <v>863</v>
      </c>
      <c r="C302" s="15" t="s">
        <v>78</v>
      </c>
      <c r="D302" s="15">
        <v>8.77</v>
      </c>
      <c r="E302" s="15" t="s">
        <v>90</v>
      </c>
      <c r="F302" s="15" t="s">
        <v>8</v>
      </c>
    </row>
    <row r="303" spans="1:7" ht="20.100000000000001" customHeight="1">
      <c r="A303" s="15">
        <v>0.28999999999999998</v>
      </c>
      <c r="B303" s="15">
        <v>863</v>
      </c>
      <c r="C303" s="15" t="s">
        <v>78</v>
      </c>
      <c r="D303" s="15">
        <v>6.1</v>
      </c>
      <c r="E303" s="15" t="s">
        <v>91</v>
      </c>
      <c r="F303" s="15" t="s">
        <v>14</v>
      </c>
    </row>
    <row r="304" spans="1:7" ht="20.100000000000001" customHeight="1">
      <c r="A304" s="15">
        <v>0.28999999999999998</v>
      </c>
      <c r="B304" s="15">
        <v>1080</v>
      </c>
      <c r="C304" s="15" t="s">
        <v>42</v>
      </c>
      <c r="D304" s="15">
        <f>8.25+8.29</f>
        <v>16.54</v>
      </c>
      <c r="E304" s="15" t="s">
        <v>17</v>
      </c>
      <c r="F304" s="15" t="s">
        <v>14</v>
      </c>
      <c r="G304" s="14" t="s">
        <v>58</v>
      </c>
    </row>
    <row r="305" spans="1:7" ht="20.100000000000001" customHeight="1">
      <c r="A305" s="15">
        <v>0.28999999999999998</v>
      </c>
      <c r="B305" s="15">
        <v>1080</v>
      </c>
      <c r="C305" s="15" t="s">
        <v>84</v>
      </c>
      <c r="D305" s="15">
        <f>5.4+5.95</f>
        <v>11.35</v>
      </c>
      <c r="E305" s="15" t="s">
        <v>53</v>
      </c>
      <c r="F305" s="15" t="s">
        <v>8</v>
      </c>
    </row>
    <row r="306" spans="1:7" ht="20.100000000000001" customHeight="1">
      <c r="A306" s="15">
        <v>0.28999999999999998</v>
      </c>
      <c r="B306" s="15">
        <v>1108</v>
      </c>
      <c r="C306" s="15" t="s">
        <v>84</v>
      </c>
      <c r="D306" s="15">
        <f>7.95+8.09+8.29+12.93+7.83-7.8-7.95-7.83-5.13</f>
        <v>16.38</v>
      </c>
      <c r="E306" s="17" t="s">
        <v>53</v>
      </c>
      <c r="F306" s="15" t="s">
        <v>8</v>
      </c>
    </row>
    <row r="307" spans="1:7" ht="20.100000000000001" customHeight="1">
      <c r="A307" s="15">
        <v>0.28999999999999998</v>
      </c>
      <c r="B307" s="15">
        <v>1108</v>
      </c>
      <c r="C307" s="15" t="s">
        <v>84</v>
      </c>
      <c r="D307" s="15">
        <v>8.24</v>
      </c>
      <c r="E307" s="15" t="s">
        <v>56</v>
      </c>
      <c r="F307" s="15" t="s">
        <v>8</v>
      </c>
    </row>
    <row r="308" spans="1:7" ht="20.100000000000001" customHeight="1">
      <c r="A308" s="15">
        <v>0.28999999999999998</v>
      </c>
      <c r="B308" s="15">
        <v>1109</v>
      </c>
      <c r="C308" s="15" t="s">
        <v>42</v>
      </c>
      <c r="D308" s="15">
        <f>8.26+8.08+8.23+8.22+8.2+8.83+11.1</f>
        <v>60.92</v>
      </c>
      <c r="E308" s="15" t="s">
        <v>56</v>
      </c>
      <c r="F308" s="15" t="s">
        <v>8</v>
      </c>
    </row>
    <row r="309" spans="1:7" ht="20.100000000000001" customHeight="1">
      <c r="A309" s="15" t="s">
        <v>92</v>
      </c>
      <c r="B309" s="15">
        <v>897</v>
      </c>
      <c r="C309" s="15" t="s">
        <v>62</v>
      </c>
      <c r="D309" s="15">
        <v>5.92</v>
      </c>
      <c r="E309" s="15" t="s">
        <v>66</v>
      </c>
      <c r="F309" s="15" t="s">
        <v>8</v>
      </c>
    </row>
    <row r="310" spans="1:7" ht="20.100000000000001" customHeight="1">
      <c r="A310" s="15">
        <v>0.3</v>
      </c>
      <c r="B310" s="15">
        <v>860</v>
      </c>
      <c r="C310" s="15" t="s">
        <v>38</v>
      </c>
      <c r="D310" s="15">
        <v>5.6</v>
      </c>
      <c r="E310" s="15" t="s">
        <v>28</v>
      </c>
      <c r="F310" s="15" t="s">
        <v>14</v>
      </c>
      <c r="G310" s="14" t="s">
        <v>58</v>
      </c>
    </row>
    <row r="311" spans="1:7" ht="20.100000000000001" customHeight="1">
      <c r="A311" s="15">
        <v>0.3</v>
      </c>
      <c r="B311" s="15">
        <v>900</v>
      </c>
      <c r="C311" s="15" t="s">
        <v>38</v>
      </c>
      <c r="D311" s="15">
        <f>7.07+7.21</f>
        <v>14.28</v>
      </c>
      <c r="E311" s="15" t="s">
        <v>18</v>
      </c>
      <c r="F311" s="15" t="s">
        <v>8</v>
      </c>
      <c r="G311" s="14" t="s">
        <v>58</v>
      </c>
    </row>
    <row r="312" spans="1:7" ht="20.100000000000001" customHeight="1">
      <c r="A312" s="15">
        <v>0.3</v>
      </c>
      <c r="B312" s="15">
        <v>901</v>
      </c>
      <c r="C312" s="15" t="s">
        <v>93</v>
      </c>
      <c r="D312" s="15">
        <v>7.4</v>
      </c>
      <c r="E312" s="15" t="s">
        <v>64</v>
      </c>
      <c r="F312" s="15" t="s">
        <v>14</v>
      </c>
    </row>
    <row r="313" spans="1:7" ht="20.100000000000001" customHeight="1">
      <c r="A313" s="15">
        <v>0.3</v>
      </c>
      <c r="B313" s="15">
        <v>905</v>
      </c>
      <c r="C313" s="15" t="s">
        <v>55</v>
      </c>
      <c r="D313" s="15">
        <v>3.05</v>
      </c>
      <c r="E313" s="15" t="s">
        <v>17</v>
      </c>
      <c r="F313" s="15" t="s">
        <v>8</v>
      </c>
    </row>
    <row r="314" spans="1:7" ht="20.100000000000001" customHeight="1">
      <c r="A314" s="15">
        <v>0.3</v>
      </c>
      <c r="B314" s="15">
        <v>910</v>
      </c>
      <c r="C314" s="15" t="s">
        <v>38</v>
      </c>
      <c r="D314" s="15">
        <v>7.88</v>
      </c>
      <c r="E314" s="15" t="s">
        <v>28</v>
      </c>
      <c r="F314" s="15" t="s">
        <v>14</v>
      </c>
      <c r="G314" s="14" t="s">
        <v>58</v>
      </c>
    </row>
    <row r="315" spans="1:7" ht="20.100000000000001" customHeight="1">
      <c r="A315" s="15">
        <v>0.3</v>
      </c>
      <c r="B315" s="15">
        <v>911</v>
      </c>
      <c r="C315" s="15" t="s">
        <v>38</v>
      </c>
      <c r="D315" s="15">
        <v>8</v>
      </c>
      <c r="E315" s="15" t="s">
        <v>28</v>
      </c>
      <c r="F315" s="15" t="s">
        <v>14</v>
      </c>
      <c r="G315" s="14" t="s">
        <v>58</v>
      </c>
    </row>
    <row r="316" spans="1:7" ht="20.100000000000001" customHeight="1">
      <c r="A316" s="15">
        <v>0.3</v>
      </c>
      <c r="B316" s="15">
        <v>927</v>
      </c>
      <c r="C316" s="15" t="s">
        <v>74</v>
      </c>
      <c r="D316" s="15">
        <v>15.29</v>
      </c>
      <c r="E316" s="15" t="s">
        <v>94</v>
      </c>
      <c r="F316" s="15" t="s">
        <v>14</v>
      </c>
    </row>
    <row r="317" spans="1:7" ht="20.100000000000001" customHeight="1">
      <c r="A317" s="15">
        <v>0.3</v>
      </c>
      <c r="B317" s="15">
        <v>940</v>
      </c>
      <c r="C317" s="15" t="s">
        <v>38</v>
      </c>
      <c r="D317" s="15">
        <f>7.33+7.44</f>
        <v>14.77</v>
      </c>
      <c r="E317" s="15" t="s">
        <v>28</v>
      </c>
      <c r="F317" s="15" t="s">
        <v>14</v>
      </c>
    </row>
    <row r="318" spans="1:7" ht="20.100000000000001" customHeight="1">
      <c r="A318" s="15">
        <v>0.3</v>
      </c>
      <c r="B318" s="15">
        <v>990</v>
      </c>
      <c r="C318" s="15" t="s">
        <v>38</v>
      </c>
      <c r="D318" s="15">
        <v>7.64</v>
      </c>
      <c r="E318" s="15" t="s">
        <v>28</v>
      </c>
      <c r="F318" s="15" t="s">
        <v>14</v>
      </c>
      <c r="G318" s="14" t="s">
        <v>58</v>
      </c>
    </row>
    <row r="319" spans="1:7" ht="20.100000000000001" customHeight="1">
      <c r="A319" s="15">
        <v>0.3</v>
      </c>
      <c r="B319" s="15">
        <v>1000</v>
      </c>
      <c r="C319" s="15" t="s">
        <v>42</v>
      </c>
      <c r="D319" s="15">
        <f>5.25+5.33+5.35</f>
        <v>15.93</v>
      </c>
      <c r="E319" s="15" t="s">
        <v>18</v>
      </c>
      <c r="F319" s="15" t="s">
        <v>14</v>
      </c>
      <c r="G319" s="14" t="s">
        <v>58</v>
      </c>
    </row>
    <row r="320" spans="1:7" ht="20.100000000000001" customHeight="1">
      <c r="A320" s="15">
        <v>0.3</v>
      </c>
      <c r="B320" s="15">
        <v>1000</v>
      </c>
      <c r="C320" s="15" t="s">
        <v>95</v>
      </c>
      <c r="D320" s="15">
        <v>9.94</v>
      </c>
      <c r="E320" s="15" t="s">
        <v>18</v>
      </c>
      <c r="F320" s="15" t="s">
        <v>8</v>
      </c>
    </row>
    <row r="321" spans="1:6" ht="20.100000000000001" customHeight="1">
      <c r="A321" s="15">
        <v>0.3</v>
      </c>
      <c r="B321" s="15">
        <v>1000</v>
      </c>
      <c r="C321" s="15" t="s">
        <v>95</v>
      </c>
      <c r="D321" s="15">
        <f>45.8-9.14-9.45-9.06</f>
        <v>18.149999999999999</v>
      </c>
      <c r="E321" s="15" t="s">
        <v>17</v>
      </c>
      <c r="F321" s="15" t="s">
        <v>14</v>
      </c>
    </row>
    <row r="322" spans="1:6" ht="20.100000000000001" customHeight="1">
      <c r="A322" s="15">
        <v>0.3</v>
      </c>
      <c r="B322" s="15">
        <v>1000</v>
      </c>
      <c r="C322" s="15" t="s">
        <v>95</v>
      </c>
      <c r="D322" s="15">
        <v>14.34</v>
      </c>
      <c r="E322" s="15" t="s">
        <v>18</v>
      </c>
      <c r="F322" s="15" t="s">
        <v>14</v>
      </c>
    </row>
    <row r="323" spans="1:6" ht="20.100000000000001" customHeight="1">
      <c r="A323" s="15">
        <v>0.3</v>
      </c>
      <c r="B323" s="15">
        <v>1000</v>
      </c>
      <c r="C323" s="15" t="s">
        <v>95</v>
      </c>
      <c r="D323" s="15">
        <v>7.59</v>
      </c>
      <c r="E323" s="15" t="s">
        <v>28</v>
      </c>
      <c r="F323" s="15" t="s">
        <v>14</v>
      </c>
    </row>
    <row r="324" spans="1:6" ht="20.100000000000001" customHeight="1">
      <c r="A324" s="15">
        <v>0.3</v>
      </c>
      <c r="B324" s="15">
        <v>1001</v>
      </c>
      <c r="C324" s="15" t="s">
        <v>95</v>
      </c>
      <c r="D324" s="15">
        <v>7.84</v>
      </c>
      <c r="E324" s="15" t="s">
        <v>94</v>
      </c>
      <c r="F324" s="15" t="s">
        <v>14</v>
      </c>
    </row>
    <row r="325" spans="1:6" ht="20.100000000000001" customHeight="1">
      <c r="A325" s="15">
        <v>0.3</v>
      </c>
      <c r="B325" s="15">
        <v>1001</v>
      </c>
      <c r="C325" s="15" t="s">
        <v>95</v>
      </c>
      <c r="D325" s="15">
        <v>9.39</v>
      </c>
      <c r="E325" s="15" t="s">
        <v>79</v>
      </c>
      <c r="F325" s="15" t="s">
        <v>14</v>
      </c>
    </row>
    <row r="326" spans="1:6" ht="20.100000000000001" customHeight="1">
      <c r="A326" s="15">
        <v>0.3</v>
      </c>
      <c r="B326" s="15">
        <v>1001</v>
      </c>
      <c r="C326" s="15" t="s">
        <v>95</v>
      </c>
      <c r="D326" s="15">
        <v>9.31</v>
      </c>
      <c r="E326" s="15" t="s">
        <v>18</v>
      </c>
      <c r="F326" s="15" t="s">
        <v>14</v>
      </c>
    </row>
    <row r="327" spans="1:6" ht="20.100000000000001" customHeight="1">
      <c r="A327" s="15">
        <v>0.3</v>
      </c>
      <c r="B327" s="15">
        <v>1032</v>
      </c>
      <c r="C327" s="15" t="s">
        <v>96</v>
      </c>
      <c r="D327" s="15">
        <v>10.130000000000001</v>
      </c>
      <c r="E327" s="15" t="s">
        <v>28</v>
      </c>
      <c r="F327" s="15" t="s">
        <v>8</v>
      </c>
    </row>
    <row r="328" spans="1:6" ht="20.100000000000001" customHeight="1">
      <c r="A328" s="15">
        <v>0.31</v>
      </c>
      <c r="B328" s="15">
        <v>896</v>
      </c>
      <c r="C328" s="15" t="s">
        <v>62</v>
      </c>
      <c r="D328" s="15">
        <f>6.535+6.485</f>
        <v>13.02</v>
      </c>
      <c r="E328" s="15" t="s">
        <v>66</v>
      </c>
      <c r="F328" s="15" t="s">
        <v>8</v>
      </c>
    </row>
    <row r="329" spans="1:6" ht="20.100000000000001" customHeight="1">
      <c r="A329" s="15">
        <v>0.31</v>
      </c>
      <c r="B329" s="15">
        <v>1029</v>
      </c>
      <c r="C329" s="15" t="s">
        <v>62</v>
      </c>
      <c r="D329" s="15">
        <v>3.47</v>
      </c>
      <c r="E329" s="15" t="s">
        <v>66</v>
      </c>
      <c r="F329" s="15" t="s">
        <v>8</v>
      </c>
    </row>
    <row r="330" spans="1:6" ht="20.100000000000001" customHeight="1">
      <c r="A330" s="15">
        <v>0.31</v>
      </c>
      <c r="B330" s="15">
        <v>1032</v>
      </c>
      <c r="C330" s="15" t="s">
        <v>55</v>
      </c>
      <c r="D330" s="15">
        <f>5.49+5.53+5.53</f>
        <v>16.55</v>
      </c>
      <c r="E330" s="16" t="s">
        <v>66</v>
      </c>
      <c r="F330" s="15" t="s">
        <v>8</v>
      </c>
    </row>
    <row r="331" spans="1:6" ht="20.100000000000001" customHeight="1">
      <c r="A331" s="15">
        <v>0.31</v>
      </c>
      <c r="B331" s="15">
        <v>1034</v>
      </c>
      <c r="C331" s="15" t="s">
        <v>55</v>
      </c>
      <c r="D331" s="15">
        <v>5.29</v>
      </c>
      <c r="E331" s="16" t="s">
        <v>66</v>
      </c>
      <c r="F331" s="15" t="s">
        <v>8</v>
      </c>
    </row>
    <row r="332" spans="1:6" ht="20.100000000000001" customHeight="1">
      <c r="A332" s="15">
        <v>0.32</v>
      </c>
      <c r="B332" s="15">
        <v>860</v>
      </c>
      <c r="C332" s="15" t="s">
        <v>61</v>
      </c>
      <c r="D332" s="15">
        <v>16.829999999999998</v>
      </c>
      <c r="E332" s="15" t="s">
        <v>28</v>
      </c>
      <c r="F332" s="15" t="s">
        <v>8</v>
      </c>
    </row>
    <row r="333" spans="1:6" ht="20.100000000000001" customHeight="1">
      <c r="A333" s="15">
        <v>0.32</v>
      </c>
      <c r="B333" s="15">
        <v>860</v>
      </c>
      <c r="C333" s="15" t="s">
        <v>31</v>
      </c>
      <c r="D333" s="15">
        <v>6</v>
      </c>
      <c r="E333" s="15" t="s">
        <v>28</v>
      </c>
      <c r="F333" s="15" t="s">
        <v>8</v>
      </c>
    </row>
    <row r="334" spans="1:6" ht="20.100000000000001" customHeight="1">
      <c r="A334" s="15">
        <v>0.32</v>
      </c>
      <c r="B334" s="15">
        <v>860</v>
      </c>
      <c r="C334" s="15" t="s">
        <v>31</v>
      </c>
      <c r="D334" s="15">
        <f>12.42+6.19</f>
        <v>18.61</v>
      </c>
      <c r="E334" s="15" t="s">
        <v>64</v>
      </c>
      <c r="F334" s="15" t="s">
        <v>14</v>
      </c>
    </row>
    <row r="335" spans="1:6" ht="20.100000000000001" customHeight="1">
      <c r="A335" s="15">
        <v>0.32</v>
      </c>
      <c r="B335" s="15">
        <v>860</v>
      </c>
      <c r="C335" s="15" t="s">
        <v>31</v>
      </c>
      <c r="D335" s="15">
        <v>5.8</v>
      </c>
      <c r="E335" s="15" t="s">
        <v>23</v>
      </c>
      <c r="F335" s="15" t="s">
        <v>14</v>
      </c>
    </row>
    <row r="336" spans="1:6" ht="20.100000000000001" customHeight="1">
      <c r="A336" s="15">
        <v>0.32</v>
      </c>
      <c r="B336" s="15">
        <v>861</v>
      </c>
      <c r="C336" s="15" t="s">
        <v>31</v>
      </c>
      <c r="D336" s="15">
        <v>5.62</v>
      </c>
      <c r="E336" s="15" t="s">
        <v>23</v>
      </c>
      <c r="F336" s="15" t="s">
        <v>8</v>
      </c>
    </row>
    <row r="337" spans="1:6" ht="20.100000000000001" customHeight="1">
      <c r="A337" s="15">
        <v>0.32</v>
      </c>
      <c r="B337" s="15">
        <v>880</v>
      </c>
      <c r="C337" s="15" t="s">
        <v>74</v>
      </c>
      <c r="D337" s="15">
        <v>7.22</v>
      </c>
      <c r="E337" s="15" t="s">
        <v>17</v>
      </c>
      <c r="F337" s="15" t="s">
        <v>8</v>
      </c>
    </row>
    <row r="338" spans="1:6" ht="20.100000000000001" customHeight="1">
      <c r="A338" s="15">
        <v>0.32</v>
      </c>
      <c r="B338" s="15">
        <v>903</v>
      </c>
      <c r="C338" s="15" t="s">
        <v>97</v>
      </c>
      <c r="D338" s="15">
        <f>5.83+5.84</f>
        <v>11.67</v>
      </c>
      <c r="E338" s="15" t="s">
        <v>66</v>
      </c>
      <c r="F338" s="15" t="s">
        <v>8</v>
      </c>
    </row>
    <row r="339" spans="1:6" ht="20.100000000000001" customHeight="1">
      <c r="A339" s="15">
        <v>0.32</v>
      </c>
      <c r="B339" s="15">
        <v>905</v>
      </c>
      <c r="C339" s="15" t="s">
        <v>98</v>
      </c>
      <c r="D339" s="15">
        <f>6.12+12.06+6.14+5.71</f>
        <v>30.03</v>
      </c>
      <c r="E339" s="15" t="s">
        <v>66</v>
      </c>
      <c r="F339" s="15" t="s">
        <v>8</v>
      </c>
    </row>
    <row r="340" spans="1:6" ht="20.100000000000001" customHeight="1">
      <c r="A340" s="15">
        <v>0.32</v>
      </c>
      <c r="B340" s="15">
        <v>910</v>
      </c>
      <c r="C340" s="15" t="s">
        <v>98</v>
      </c>
      <c r="D340" s="15">
        <f>6.1+6.68</f>
        <v>12.78</v>
      </c>
      <c r="E340" s="15" t="s">
        <v>66</v>
      </c>
      <c r="F340" s="15" t="s">
        <v>8</v>
      </c>
    </row>
    <row r="341" spans="1:6" ht="20.100000000000001" customHeight="1">
      <c r="A341" s="15">
        <v>0.32</v>
      </c>
      <c r="B341" s="15">
        <v>912</v>
      </c>
      <c r="C341" s="15" t="s">
        <v>61</v>
      </c>
      <c r="D341" s="15">
        <f>6.07+6.03+6.03</f>
        <v>18.13</v>
      </c>
      <c r="E341" s="15" t="s">
        <v>17</v>
      </c>
      <c r="F341" s="15" t="s">
        <v>8</v>
      </c>
    </row>
    <row r="342" spans="1:6" ht="20.100000000000001" customHeight="1">
      <c r="A342" s="15">
        <v>0.32</v>
      </c>
      <c r="B342" s="15">
        <v>920</v>
      </c>
      <c r="C342" s="15" t="s">
        <v>57</v>
      </c>
      <c r="D342" s="15">
        <v>5.68</v>
      </c>
      <c r="E342" s="15" t="s">
        <v>17</v>
      </c>
      <c r="F342" s="15" t="s">
        <v>8</v>
      </c>
    </row>
    <row r="343" spans="1:6" ht="20.100000000000001" customHeight="1">
      <c r="A343" s="15">
        <v>0.32</v>
      </c>
      <c r="B343" s="15">
        <v>960</v>
      </c>
      <c r="C343" s="15" t="s">
        <v>61</v>
      </c>
      <c r="D343" s="15">
        <f>37.17+24.25</f>
        <v>61.42</v>
      </c>
      <c r="E343" s="15" t="s">
        <v>28</v>
      </c>
      <c r="F343" s="15" t="s">
        <v>8</v>
      </c>
    </row>
    <row r="344" spans="1:6" ht="20.100000000000001" customHeight="1">
      <c r="A344" s="15">
        <v>0.33</v>
      </c>
      <c r="B344" s="15">
        <v>700</v>
      </c>
      <c r="C344" s="15" t="s">
        <v>61</v>
      </c>
      <c r="D344" s="15">
        <v>7.63</v>
      </c>
      <c r="E344" s="15" t="s">
        <v>28</v>
      </c>
      <c r="F344" s="15" t="s">
        <v>8</v>
      </c>
    </row>
    <row r="345" spans="1:6" ht="20.100000000000001" customHeight="1">
      <c r="A345" s="15">
        <v>0.33</v>
      </c>
      <c r="B345" s="15">
        <v>870</v>
      </c>
      <c r="C345" s="15" t="s">
        <v>61</v>
      </c>
      <c r="D345" s="15">
        <v>12.02</v>
      </c>
      <c r="E345" s="15" t="s">
        <v>17</v>
      </c>
      <c r="F345" s="15" t="s">
        <v>8</v>
      </c>
    </row>
    <row r="346" spans="1:6" ht="20.100000000000001" customHeight="1">
      <c r="A346" s="15">
        <v>0.33</v>
      </c>
      <c r="B346" s="15">
        <v>871</v>
      </c>
      <c r="C346" s="15" t="s">
        <v>61</v>
      </c>
      <c r="D346" s="15">
        <v>5.6749999999999998</v>
      </c>
      <c r="E346" s="15" t="s">
        <v>20</v>
      </c>
      <c r="F346" s="15" t="s">
        <v>8</v>
      </c>
    </row>
    <row r="347" spans="1:6" ht="20.100000000000001" customHeight="1">
      <c r="A347" s="15">
        <v>0.33</v>
      </c>
      <c r="B347" s="15">
        <v>923</v>
      </c>
      <c r="C347" s="15" t="s">
        <v>62</v>
      </c>
      <c r="D347" s="15">
        <v>5.85</v>
      </c>
      <c r="E347" s="15" t="s">
        <v>17</v>
      </c>
      <c r="F347" s="15" t="s">
        <v>29</v>
      </c>
    </row>
    <row r="348" spans="1:6" ht="20.100000000000001" customHeight="1">
      <c r="A348" s="15">
        <v>0.33</v>
      </c>
      <c r="B348" s="15">
        <v>910</v>
      </c>
      <c r="C348" s="15" t="s">
        <v>47</v>
      </c>
      <c r="D348" s="15">
        <v>5.92</v>
      </c>
      <c r="E348" s="15" t="s">
        <v>99</v>
      </c>
      <c r="F348" s="15" t="s">
        <v>8</v>
      </c>
    </row>
    <row r="349" spans="1:6" ht="20.100000000000001" customHeight="1">
      <c r="A349" s="15">
        <v>0.34</v>
      </c>
      <c r="B349" s="15">
        <v>924</v>
      </c>
      <c r="C349" s="15" t="s">
        <v>31</v>
      </c>
      <c r="D349" s="15">
        <v>6.12</v>
      </c>
      <c r="E349" s="15" t="s">
        <v>20</v>
      </c>
      <c r="F349" s="15" t="s">
        <v>8</v>
      </c>
    </row>
    <row r="350" spans="1:6" ht="20.100000000000001" customHeight="1">
      <c r="A350" s="15">
        <v>0.34</v>
      </c>
      <c r="B350" s="15">
        <v>945</v>
      </c>
      <c r="C350" s="15" t="s">
        <v>38</v>
      </c>
      <c r="D350" s="15">
        <v>8.84</v>
      </c>
      <c r="E350" s="15" t="s">
        <v>17</v>
      </c>
      <c r="F350" s="15" t="s">
        <v>8</v>
      </c>
    </row>
    <row r="351" spans="1:6" ht="20.100000000000001" customHeight="1">
      <c r="A351" s="15">
        <v>0.35</v>
      </c>
      <c r="B351" s="15">
        <v>787</v>
      </c>
      <c r="C351" s="15" t="s">
        <v>74</v>
      </c>
      <c r="D351" s="15">
        <v>15.84</v>
      </c>
      <c r="E351" s="15" t="s">
        <v>30</v>
      </c>
      <c r="F351" s="15" t="s">
        <v>8</v>
      </c>
    </row>
    <row r="352" spans="1:6" ht="20.100000000000001" customHeight="1">
      <c r="A352" s="15">
        <v>0.35</v>
      </c>
      <c r="B352" s="15">
        <v>860</v>
      </c>
      <c r="C352" s="15" t="s">
        <v>74</v>
      </c>
      <c r="D352" s="15">
        <v>6.23</v>
      </c>
      <c r="E352" s="15" t="s">
        <v>17</v>
      </c>
      <c r="F352" s="15" t="s">
        <v>8</v>
      </c>
    </row>
    <row r="353" spans="1:6" ht="20.100000000000001" customHeight="1">
      <c r="A353" s="15">
        <v>0.35</v>
      </c>
      <c r="B353" s="15">
        <v>863</v>
      </c>
      <c r="C353" s="15" t="s">
        <v>74</v>
      </c>
      <c r="D353" s="15">
        <f>8.06+6.24</f>
        <v>14.3</v>
      </c>
      <c r="E353" s="15" t="s">
        <v>85</v>
      </c>
      <c r="F353" s="15" t="s">
        <v>8</v>
      </c>
    </row>
    <row r="354" spans="1:6" ht="20.100000000000001" customHeight="1">
      <c r="A354" s="15">
        <v>0.35</v>
      </c>
      <c r="B354" s="15">
        <v>912</v>
      </c>
      <c r="C354" s="15" t="s">
        <v>61</v>
      </c>
      <c r="D354" s="15">
        <v>5.8849999999999998</v>
      </c>
      <c r="E354" s="15" t="s">
        <v>100</v>
      </c>
      <c r="F354" s="15" t="s">
        <v>8</v>
      </c>
    </row>
    <row r="355" spans="1:6" ht="20.100000000000001" customHeight="1">
      <c r="A355" s="15">
        <v>0.37</v>
      </c>
      <c r="B355" s="15">
        <v>845</v>
      </c>
      <c r="C355" s="15" t="s">
        <v>61</v>
      </c>
      <c r="D355" s="15">
        <v>13.56</v>
      </c>
      <c r="E355" s="15" t="s">
        <v>45</v>
      </c>
      <c r="F355" s="15" t="s">
        <v>8</v>
      </c>
    </row>
    <row r="356" spans="1:6" ht="20.100000000000001" customHeight="1">
      <c r="A356" s="15">
        <v>0.37</v>
      </c>
      <c r="B356" s="15">
        <v>860</v>
      </c>
      <c r="C356" s="15" t="s">
        <v>74</v>
      </c>
      <c r="D356" s="15">
        <f>6.25+7.58</f>
        <v>13.83</v>
      </c>
      <c r="E356" s="15" t="s">
        <v>64</v>
      </c>
      <c r="F356" s="15" t="s">
        <v>8</v>
      </c>
    </row>
    <row r="357" spans="1:6" ht="20.100000000000001" customHeight="1">
      <c r="A357" s="15">
        <v>0.4</v>
      </c>
      <c r="B357" s="15">
        <v>923</v>
      </c>
      <c r="C357" s="15" t="s">
        <v>40</v>
      </c>
      <c r="D357" s="15">
        <v>6.44</v>
      </c>
      <c r="E357" s="15" t="s">
        <v>28</v>
      </c>
      <c r="F357" s="15" t="s">
        <v>8</v>
      </c>
    </row>
    <row r="358" spans="1:6" ht="20.100000000000001" customHeight="1">
      <c r="A358" s="15">
        <v>0.4</v>
      </c>
      <c r="B358" s="15">
        <v>923</v>
      </c>
      <c r="C358" s="15" t="s">
        <v>31</v>
      </c>
      <c r="D358" s="15">
        <v>12.91</v>
      </c>
      <c r="E358" s="15" t="s">
        <v>28</v>
      </c>
      <c r="F358" s="15" t="s">
        <v>8</v>
      </c>
    </row>
    <row r="359" spans="1:6" ht="20.100000000000001" customHeight="1">
      <c r="A359" s="15">
        <v>0.52</v>
      </c>
      <c r="B359" s="15">
        <v>900</v>
      </c>
      <c r="C359" s="15" t="s">
        <v>15</v>
      </c>
      <c r="D359" s="15">
        <v>15.48</v>
      </c>
      <c r="E359" s="15" t="s">
        <v>17</v>
      </c>
      <c r="F359" s="15" t="s">
        <v>8</v>
      </c>
    </row>
    <row r="360" spans="1:6" ht="20.100000000000001" customHeight="1">
      <c r="A360" s="15">
        <v>0.52</v>
      </c>
      <c r="B360" s="15">
        <v>902</v>
      </c>
      <c r="C360" s="15" t="s">
        <v>51</v>
      </c>
      <c r="D360" s="15">
        <v>18.16</v>
      </c>
      <c r="E360" s="15" t="s">
        <v>17</v>
      </c>
      <c r="F360" s="15" t="s">
        <v>8</v>
      </c>
    </row>
    <row r="361" spans="1:6" ht="20.100000000000001" customHeight="1">
      <c r="A361" s="15">
        <v>0.6</v>
      </c>
      <c r="B361" s="15">
        <v>860</v>
      </c>
      <c r="C361" s="15" t="s">
        <v>57</v>
      </c>
      <c r="D361" s="15">
        <v>7.25</v>
      </c>
      <c r="E361" s="15" t="s">
        <v>17</v>
      </c>
      <c r="F361" s="15" t="s">
        <v>8</v>
      </c>
    </row>
    <row r="362" spans="1:6" ht="20.100000000000001" customHeight="1">
      <c r="A362" s="15">
        <v>0.6</v>
      </c>
      <c r="B362" s="15">
        <v>966</v>
      </c>
      <c r="C362" s="15" t="s">
        <v>74</v>
      </c>
      <c r="D362" s="15">
        <v>5.44</v>
      </c>
      <c r="E362" s="15" t="s">
        <v>101</v>
      </c>
      <c r="F362" s="15" t="s">
        <v>8</v>
      </c>
    </row>
    <row r="363" spans="1:6" ht="20.100000000000001" customHeight="1">
      <c r="A363" s="15">
        <v>0.59</v>
      </c>
      <c r="B363" s="15">
        <v>861</v>
      </c>
      <c r="C363" s="15" t="s">
        <v>57</v>
      </c>
      <c r="D363" s="15">
        <v>7.55</v>
      </c>
      <c r="E363" s="15" t="s">
        <v>25</v>
      </c>
      <c r="F363" s="15" t="s">
        <v>8</v>
      </c>
    </row>
    <row r="364" spans="1:6" ht="20.100000000000001" customHeight="1">
      <c r="A364" s="15">
        <v>0.7</v>
      </c>
      <c r="B364" s="15">
        <v>860</v>
      </c>
      <c r="C364" s="15" t="s">
        <v>57</v>
      </c>
      <c r="D364" s="15">
        <f>5.07+5.18+5.99</f>
        <v>16.239999999999998</v>
      </c>
      <c r="E364" s="15" t="s">
        <v>17</v>
      </c>
      <c r="F364" s="15" t="s">
        <v>8</v>
      </c>
    </row>
    <row r="365" spans="1:6" ht="20.100000000000001" customHeight="1">
      <c r="A365" s="15"/>
      <c r="B365" s="15"/>
      <c r="C365" s="15"/>
      <c r="D365" s="15">
        <f>SUM(D2:D364)</f>
        <v>4698.4920000000002</v>
      </c>
      <c r="E365" s="15"/>
      <c r="F365" s="15"/>
    </row>
    <row r="370" spans="2:2" ht="20.100000000000001" customHeight="1">
      <c r="B370" s="14" t="s">
        <v>149</v>
      </c>
    </row>
  </sheetData>
  <autoFilter ref="A1:F365" xr:uid="{00000000-0009-0000-0000-000000000000}"/>
  <conditionalFormatting sqref="A308">
    <cfRule type="duplicateValues" dxfId="6" priority="255"/>
  </conditionalFormatting>
  <pageMargins left="0.69930555555555596" right="0.69930555555555596" top="0.75" bottom="0.75" header="0.3" footer="0.3"/>
  <pageSetup paperSize="9" orientation="portrait" horizontalDpi="200" verticalDpi="30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1"/>
  <sheetViews>
    <sheetView topLeftCell="A28" workbookViewId="0">
      <selection activeCell="C83" sqref="C83"/>
    </sheetView>
  </sheetViews>
  <sheetFormatPr defaultColWidth="9" defaultRowHeight="15"/>
  <cols>
    <col min="1" max="1" width="15" customWidth="1"/>
    <col min="2" max="2" width="11.28515625" customWidth="1"/>
    <col min="3" max="3" width="9.85546875" customWidth="1"/>
    <col min="4" max="4" width="8.7109375" customWidth="1"/>
    <col min="5" max="5" width="8.85546875" customWidth="1"/>
    <col min="6" max="6" width="7" customWidth="1"/>
    <col min="7" max="7" width="8.5703125" customWidth="1"/>
    <col min="8" max="8" width="18.85546875" customWidth="1"/>
  </cols>
  <sheetData>
    <row r="1" spans="1:8">
      <c r="A1" s="9" t="s">
        <v>102</v>
      </c>
      <c r="B1" s="9" t="s">
        <v>103</v>
      </c>
      <c r="C1" s="9">
        <v>7.4160000000000004</v>
      </c>
      <c r="D1" s="9" t="s">
        <v>104</v>
      </c>
      <c r="E1" s="9" t="s">
        <v>18</v>
      </c>
      <c r="F1" s="9" t="s">
        <v>105</v>
      </c>
      <c r="G1" s="9" t="s">
        <v>106</v>
      </c>
      <c r="H1" s="9" t="s">
        <v>107</v>
      </c>
    </row>
    <row r="2" spans="1:8">
      <c r="A2" s="9" t="s">
        <v>102</v>
      </c>
      <c r="B2" s="9" t="s">
        <v>103</v>
      </c>
      <c r="C2" s="9">
        <v>7.2229999999999999</v>
      </c>
      <c r="D2" s="9" t="s">
        <v>104</v>
      </c>
      <c r="E2" s="9" t="s">
        <v>18</v>
      </c>
      <c r="F2" s="9" t="s">
        <v>105</v>
      </c>
      <c r="G2" s="9" t="s">
        <v>106</v>
      </c>
      <c r="H2" s="9" t="s">
        <v>107</v>
      </c>
    </row>
    <row r="3" spans="1:8">
      <c r="A3" s="9" t="s">
        <v>102</v>
      </c>
      <c r="B3" s="9" t="s">
        <v>103</v>
      </c>
      <c r="C3" s="9">
        <v>7.524</v>
      </c>
      <c r="D3" s="9" t="s">
        <v>104</v>
      </c>
      <c r="E3" s="9" t="s">
        <v>18</v>
      </c>
      <c r="F3" s="9" t="s">
        <v>105</v>
      </c>
      <c r="G3" s="9" t="s">
        <v>106</v>
      </c>
      <c r="H3" s="9" t="s">
        <v>107</v>
      </c>
    </row>
    <row r="4" spans="1:8">
      <c r="A4" s="9" t="s">
        <v>102</v>
      </c>
      <c r="B4" s="9" t="s">
        <v>103</v>
      </c>
      <c r="C4" s="9">
        <v>7.4</v>
      </c>
      <c r="D4" s="9" t="s">
        <v>104</v>
      </c>
      <c r="E4" s="9" t="s">
        <v>18</v>
      </c>
      <c r="F4" s="9" t="s">
        <v>105</v>
      </c>
      <c r="G4" s="9" t="s">
        <v>106</v>
      </c>
      <c r="H4" s="9" t="s">
        <v>107</v>
      </c>
    </row>
    <row r="5" spans="1:8">
      <c r="A5" s="9" t="s">
        <v>102</v>
      </c>
      <c r="B5" s="9" t="s">
        <v>103</v>
      </c>
      <c r="C5" s="9">
        <v>7.41</v>
      </c>
      <c r="D5" s="9" t="s">
        <v>104</v>
      </c>
      <c r="E5" s="9" t="s">
        <v>18</v>
      </c>
      <c r="F5" s="9" t="s">
        <v>105</v>
      </c>
      <c r="G5" s="9" t="s">
        <v>106</v>
      </c>
      <c r="H5" s="9" t="s">
        <v>107</v>
      </c>
    </row>
    <row r="6" spans="1:8">
      <c r="A6" s="9" t="s">
        <v>102</v>
      </c>
      <c r="B6" s="9" t="s">
        <v>103</v>
      </c>
      <c r="C6" s="9">
        <v>5.44</v>
      </c>
      <c r="D6" s="9" t="s">
        <v>104</v>
      </c>
      <c r="E6" s="9" t="s">
        <v>18</v>
      </c>
      <c r="F6" s="9" t="s">
        <v>105</v>
      </c>
      <c r="G6" s="9" t="s">
        <v>106</v>
      </c>
      <c r="H6" s="9" t="s">
        <v>107</v>
      </c>
    </row>
    <row r="7" spans="1:8">
      <c r="A7" s="9" t="s">
        <v>102</v>
      </c>
      <c r="B7" s="9" t="s">
        <v>103</v>
      </c>
      <c r="C7" s="9">
        <v>5.532</v>
      </c>
      <c r="D7" s="9" t="s">
        <v>104</v>
      </c>
      <c r="E7" s="9" t="s">
        <v>18</v>
      </c>
      <c r="F7" s="9" t="s">
        <v>105</v>
      </c>
      <c r="G7" s="9" t="s">
        <v>106</v>
      </c>
      <c r="H7" s="9" t="s">
        <v>107</v>
      </c>
    </row>
    <row r="8" spans="1:8">
      <c r="A8" s="9" t="s">
        <v>102</v>
      </c>
      <c r="B8" s="9" t="s">
        <v>103</v>
      </c>
      <c r="C8" s="9">
        <v>5.6</v>
      </c>
      <c r="D8" s="9" t="s">
        <v>104</v>
      </c>
      <c r="E8" s="9" t="s">
        <v>18</v>
      </c>
      <c r="F8" s="9" t="s">
        <v>105</v>
      </c>
      <c r="G8" s="9" t="s">
        <v>106</v>
      </c>
      <c r="H8" s="9" t="s">
        <v>107</v>
      </c>
    </row>
    <row r="9" spans="1:8">
      <c r="A9" s="9" t="s">
        <v>102</v>
      </c>
      <c r="B9" s="9" t="s">
        <v>103</v>
      </c>
      <c r="C9" s="9">
        <v>7.5039999999999996</v>
      </c>
      <c r="D9" s="9" t="s">
        <v>104</v>
      </c>
      <c r="E9" s="9" t="s">
        <v>18</v>
      </c>
      <c r="F9" s="9" t="s">
        <v>105</v>
      </c>
      <c r="G9" s="9" t="s">
        <v>106</v>
      </c>
      <c r="H9" s="9" t="s">
        <v>107</v>
      </c>
    </row>
    <row r="10" spans="1:8">
      <c r="A10" s="9" t="s">
        <v>102</v>
      </c>
      <c r="B10" s="9" t="s">
        <v>103</v>
      </c>
      <c r="C10" s="9">
        <v>7.3239999999999998</v>
      </c>
      <c r="D10" s="9" t="s">
        <v>104</v>
      </c>
      <c r="E10" s="9" t="s">
        <v>18</v>
      </c>
      <c r="F10" s="9" t="s">
        <v>105</v>
      </c>
      <c r="G10" s="9" t="s">
        <v>106</v>
      </c>
      <c r="H10" s="9" t="s">
        <v>107</v>
      </c>
    </row>
    <row r="11" spans="1:8">
      <c r="A11" s="9" t="s">
        <v>102</v>
      </c>
      <c r="B11" s="9" t="s">
        <v>103</v>
      </c>
      <c r="C11" s="9">
        <v>5.532</v>
      </c>
      <c r="D11" s="9" t="s">
        <v>104</v>
      </c>
      <c r="E11" s="9" t="s">
        <v>18</v>
      </c>
      <c r="F11" s="9" t="s">
        <v>105</v>
      </c>
      <c r="G11" s="9" t="s">
        <v>106</v>
      </c>
      <c r="H11" s="9" t="s">
        <v>107</v>
      </c>
    </row>
    <row r="12" spans="1:8">
      <c r="A12" s="9" t="s">
        <v>102</v>
      </c>
      <c r="B12" s="9" t="s">
        <v>103</v>
      </c>
      <c r="C12" s="9">
        <v>7.234</v>
      </c>
      <c r="D12" s="9" t="s">
        <v>104</v>
      </c>
      <c r="E12" s="9" t="s">
        <v>18</v>
      </c>
      <c r="F12" s="9" t="s">
        <v>105</v>
      </c>
      <c r="G12" s="9" t="s">
        <v>106</v>
      </c>
      <c r="H12" s="9" t="s">
        <v>107</v>
      </c>
    </row>
    <row r="13" spans="1:8">
      <c r="A13" s="9" t="s">
        <v>102</v>
      </c>
      <c r="B13" s="9" t="s">
        <v>103</v>
      </c>
      <c r="C13" s="9">
        <v>7.0359999999999996</v>
      </c>
      <c r="D13" s="9" t="s">
        <v>104</v>
      </c>
      <c r="E13" s="9" t="s">
        <v>18</v>
      </c>
      <c r="F13" s="9" t="s">
        <v>105</v>
      </c>
      <c r="G13" s="9" t="s">
        <v>106</v>
      </c>
      <c r="H13" s="9" t="s">
        <v>107</v>
      </c>
    </row>
    <row r="14" spans="1:8">
      <c r="A14" s="9" t="s">
        <v>102</v>
      </c>
      <c r="B14" s="9" t="s">
        <v>103</v>
      </c>
      <c r="C14" s="9">
        <v>7.5229999999999997</v>
      </c>
      <c r="D14" s="9" t="s">
        <v>104</v>
      </c>
      <c r="E14" s="9" t="s">
        <v>18</v>
      </c>
      <c r="F14" s="9" t="s">
        <v>105</v>
      </c>
      <c r="G14" s="9" t="s">
        <v>106</v>
      </c>
      <c r="H14" s="9" t="s">
        <v>107</v>
      </c>
    </row>
    <row r="15" spans="1:8">
      <c r="A15" s="9" t="s">
        <v>102</v>
      </c>
      <c r="B15" s="9" t="s">
        <v>103</v>
      </c>
      <c r="C15" s="9">
        <v>7.1989999999999998</v>
      </c>
      <c r="D15" s="9" t="s">
        <v>104</v>
      </c>
      <c r="E15" s="9" t="s">
        <v>18</v>
      </c>
      <c r="F15" s="9" t="s">
        <v>105</v>
      </c>
      <c r="G15" s="9" t="s">
        <v>106</v>
      </c>
      <c r="H15" s="9" t="s">
        <v>107</v>
      </c>
    </row>
    <row r="16" spans="1:8">
      <c r="A16" s="9" t="s">
        <v>102</v>
      </c>
      <c r="B16" s="9" t="s">
        <v>103</v>
      </c>
      <c r="C16" s="9">
        <v>7.2119999999999997</v>
      </c>
      <c r="D16" s="9" t="s">
        <v>104</v>
      </c>
      <c r="E16" s="9" t="s">
        <v>18</v>
      </c>
      <c r="F16" s="9" t="s">
        <v>105</v>
      </c>
      <c r="G16" s="9" t="s">
        <v>106</v>
      </c>
      <c r="H16" s="9" t="s">
        <v>107</v>
      </c>
    </row>
    <row r="17" spans="1:8">
      <c r="A17" s="9" t="s">
        <v>102</v>
      </c>
      <c r="B17" s="9" t="s">
        <v>103</v>
      </c>
      <c r="C17" s="9">
        <v>7.4130000000000003</v>
      </c>
      <c r="D17" s="9" t="s">
        <v>104</v>
      </c>
      <c r="E17" s="9" t="s">
        <v>18</v>
      </c>
      <c r="F17" s="9" t="s">
        <v>105</v>
      </c>
      <c r="G17" s="9" t="s">
        <v>106</v>
      </c>
      <c r="H17" s="9" t="s">
        <v>107</v>
      </c>
    </row>
    <row r="18" spans="1:8">
      <c r="A18" s="9" t="s">
        <v>102</v>
      </c>
      <c r="B18" s="9" t="s">
        <v>103</v>
      </c>
      <c r="C18" s="9">
        <v>7.2249999999999996</v>
      </c>
      <c r="D18" s="9" t="s">
        <v>104</v>
      </c>
      <c r="E18" s="9" t="s">
        <v>18</v>
      </c>
      <c r="F18" s="9" t="s">
        <v>105</v>
      </c>
      <c r="G18" s="9" t="s">
        <v>106</v>
      </c>
      <c r="H18" s="9" t="s">
        <v>107</v>
      </c>
    </row>
    <row r="19" spans="1:8">
      <c r="A19" s="9" t="s">
        <v>102</v>
      </c>
      <c r="B19" s="9" t="s">
        <v>103</v>
      </c>
      <c r="C19" s="9">
        <v>7.61</v>
      </c>
      <c r="D19" s="9" t="s">
        <v>104</v>
      </c>
      <c r="E19" s="9" t="s">
        <v>18</v>
      </c>
      <c r="F19" s="9" t="s">
        <v>105</v>
      </c>
      <c r="G19" s="9" t="s">
        <v>106</v>
      </c>
      <c r="H19" s="9" t="s">
        <v>107</v>
      </c>
    </row>
    <row r="20" spans="1:8">
      <c r="A20" s="9" t="s">
        <v>102</v>
      </c>
      <c r="B20" s="9" t="s">
        <v>103</v>
      </c>
      <c r="C20" s="9">
        <v>5.9669999999999996</v>
      </c>
      <c r="D20" s="9" t="s">
        <v>104</v>
      </c>
      <c r="E20" s="9" t="s">
        <v>18</v>
      </c>
      <c r="F20" s="9" t="s">
        <v>105</v>
      </c>
      <c r="G20" s="9" t="s">
        <v>106</v>
      </c>
      <c r="H20" s="9" t="s">
        <v>107</v>
      </c>
    </row>
    <row r="21" spans="1:8">
      <c r="A21" s="9" t="s">
        <v>102</v>
      </c>
      <c r="B21" s="9" t="s">
        <v>103</v>
      </c>
      <c r="C21" s="9">
        <v>6.9329999999999998</v>
      </c>
      <c r="D21" s="9" t="s">
        <v>104</v>
      </c>
      <c r="E21" s="9" t="s">
        <v>18</v>
      </c>
      <c r="F21" s="9" t="s">
        <v>105</v>
      </c>
      <c r="G21" s="9" t="s">
        <v>106</v>
      </c>
      <c r="H21" s="9" t="s">
        <v>107</v>
      </c>
    </row>
    <row r="22" spans="1:8">
      <c r="A22" s="9" t="s">
        <v>102</v>
      </c>
      <c r="B22" s="9" t="s">
        <v>103</v>
      </c>
      <c r="C22" s="9">
        <v>7.1310000000000002</v>
      </c>
      <c r="D22" s="9" t="s">
        <v>104</v>
      </c>
      <c r="E22" s="9" t="s">
        <v>18</v>
      </c>
      <c r="F22" s="9" t="s">
        <v>105</v>
      </c>
      <c r="G22" s="9" t="s">
        <v>106</v>
      </c>
      <c r="H22" s="9" t="s">
        <v>107</v>
      </c>
    </row>
    <row r="23" spans="1:8">
      <c r="A23" s="10"/>
      <c r="B23" s="10"/>
      <c r="C23" s="10">
        <f>SUM(C1:C22)</f>
        <v>152.38800000000001</v>
      </c>
      <c r="D23" s="10"/>
      <c r="E23" s="10"/>
      <c r="F23" s="10"/>
      <c r="G23" s="10"/>
      <c r="H23" s="10"/>
    </row>
    <row r="24" spans="1:8">
      <c r="A24" s="9" t="s">
        <v>102</v>
      </c>
      <c r="B24" s="9" t="s">
        <v>108</v>
      </c>
      <c r="C24" s="9">
        <v>8.6229999999999993</v>
      </c>
      <c r="D24" s="9" t="s">
        <v>104</v>
      </c>
      <c r="E24" s="9" t="s">
        <v>18</v>
      </c>
      <c r="F24" s="9" t="s">
        <v>105</v>
      </c>
      <c r="G24" s="9" t="s">
        <v>109</v>
      </c>
      <c r="H24" s="9" t="s">
        <v>107</v>
      </c>
    </row>
    <row r="25" spans="1:8">
      <c r="A25" s="9" t="s">
        <v>102</v>
      </c>
      <c r="B25" s="9" t="s">
        <v>108</v>
      </c>
      <c r="C25" s="9">
        <v>7.5060000000000002</v>
      </c>
      <c r="D25" s="9" t="s">
        <v>104</v>
      </c>
      <c r="E25" s="9" t="s">
        <v>18</v>
      </c>
      <c r="F25" s="9" t="s">
        <v>105</v>
      </c>
      <c r="G25" s="9" t="s">
        <v>109</v>
      </c>
      <c r="H25" s="9" t="s">
        <v>107</v>
      </c>
    </row>
    <row r="26" spans="1:8">
      <c r="A26" s="9" t="s">
        <v>102</v>
      </c>
      <c r="B26" s="9" t="s">
        <v>108</v>
      </c>
      <c r="C26" s="9">
        <v>7.9930000000000003</v>
      </c>
      <c r="D26" s="9" t="s">
        <v>104</v>
      </c>
      <c r="E26" s="9" t="s">
        <v>18</v>
      </c>
      <c r="F26" s="9" t="s">
        <v>105</v>
      </c>
      <c r="G26" s="9" t="s">
        <v>109</v>
      </c>
      <c r="H26" s="9" t="s">
        <v>107</v>
      </c>
    </row>
    <row r="27" spans="1:8">
      <c r="A27" s="9" t="s">
        <v>102</v>
      </c>
      <c r="B27" s="9" t="s">
        <v>108</v>
      </c>
      <c r="C27" s="9">
        <v>7.4249999999999998</v>
      </c>
      <c r="D27" s="9" t="s">
        <v>104</v>
      </c>
      <c r="E27" s="9" t="s">
        <v>18</v>
      </c>
      <c r="F27" s="9" t="s">
        <v>105</v>
      </c>
      <c r="G27" s="9" t="s">
        <v>109</v>
      </c>
      <c r="H27" s="9" t="s">
        <v>107</v>
      </c>
    </row>
    <row r="28" spans="1:8">
      <c r="A28" s="9" t="s">
        <v>102</v>
      </c>
      <c r="B28" s="9" t="s">
        <v>108</v>
      </c>
      <c r="C28" s="9">
        <v>7.7549999999999999</v>
      </c>
      <c r="D28" s="9" t="s">
        <v>104</v>
      </c>
      <c r="E28" s="9" t="s">
        <v>18</v>
      </c>
      <c r="F28" s="9" t="s">
        <v>105</v>
      </c>
      <c r="G28" s="9" t="s">
        <v>109</v>
      </c>
      <c r="H28" s="9" t="s">
        <v>107</v>
      </c>
    </row>
    <row r="29" spans="1:8">
      <c r="A29" s="9" t="s">
        <v>102</v>
      </c>
      <c r="B29" s="9" t="s">
        <v>108</v>
      </c>
      <c r="C29" s="9">
        <v>8.3819999999999997</v>
      </c>
      <c r="D29" s="9" t="s">
        <v>104</v>
      </c>
      <c r="E29" s="9" t="s">
        <v>18</v>
      </c>
      <c r="F29" s="9" t="s">
        <v>105</v>
      </c>
      <c r="G29" s="9" t="s">
        <v>109</v>
      </c>
      <c r="H29" s="9" t="s">
        <v>107</v>
      </c>
    </row>
    <row r="30" spans="1:8">
      <c r="A30" s="9" t="s">
        <v>102</v>
      </c>
      <c r="B30" s="9" t="s">
        <v>108</v>
      </c>
      <c r="C30" s="9">
        <v>7.87</v>
      </c>
      <c r="D30" s="9" t="s">
        <v>104</v>
      </c>
      <c r="E30" s="9" t="s">
        <v>18</v>
      </c>
      <c r="F30" s="9" t="s">
        <v>105</v>
      </c>
      <c r="G30" s="9" t="s">
        <v>109</v>
      </c>
      <c r="H30" s="9" t="s">
        <v>107</v>
      </c>
    </row>
    <row r="31" spans="1:8">
      <c r="A31" s="9" t="s">
        <v>102</v>
      </c>
      <c r="B31" s="9" t="s">
        <v>108</v>
      </c>
      <c r="C31" s="9">
        <v>8.4879999999999995</v>
      </c>
      <c r="D31" s="9" t="s">
        <v>104</v>
      </c>
      <c r="E31" s="9" t="s">
        <v>18</v>
      </c>
      <c r="F31" s="9" t="s">
        <v>105</v>
      </c>
      <c r="G31" s="9" t="s">
        <v>109</v>
      </c>
      <c r="H31" s="9" t="s">
        <v>107</v>
      </c>
    </row>
    <row r="32" spans="1:8">
      <c r="A32" s="9" t="s">
        <v>102</v>
      </c>
      <c r="B32" s="9" t="s">
        <v>108</v>
      </c>
      <c r="C32" s="9">
        <v>8.2349999999999994</v>
      </c>
      <c r="D32" s="9" t="s">
        <v>104</v>
      </c>
      <c r="E32" s="9" t="s">
        <v>18</v>
      </c>
      <c r="F32" s="9" t="s">
        <v>105</v>
      </c>
      <c r="G32" s="9" t="s">
        <v>109</v>
      </c>
      <c r="H32" s="9" t="s">
        <v>107</v>
      </c>
    </row>
    <row r="33" spans="1:8">
      <c r="A33" s="9" t="s">
        <v>102</v>
      </c>
      <c r="B33" s="9" t="s">
        <v>108</v>
      </c>
      <c r="C33" s="9">
        <v>8.0449999999999999</v>
      </c>
      <c r="D33" s="9" t="s">
        <v>104</v>
      </c>
      <c r="E33" s="9" t="s">
        <v>18</v>
      </c>
      <c r="F33" s="9" t="s">
        <v>105</v>
      </c>
      <c r="G33" s="9" t="s">
        <v>109</v>
      </c>
      <c r="H33" s="9" t="s">
        <v>107</v>
      </c>
    </row>
    <row r="34" spans="1:8">
      <c r="A34" s="9" t="s">
        <v>102</v>
      </c>
      <c r="B34" s="9" t="s">
        <v>108</v>
      </c>
      <c r="C34" s="9">
        <v>8.23</v>
      </c>
      <c r="D34" s="9" t="s">
        <v>104</v>
      </c>
      <c r="E34" s="9" t="s">
        <v>18</v>
      </c>
      <c r="F34" s="9" t="s">
        <v>105</v>
      </c>
      <c r="G34" s="9" t="s">
        <v>109</v>
      </c>
      <c r="H34" s="9" t="s">
        <v>107</v>
      </c>
    </row>
    <row r="35" spans="1:8">
      <c r="A35" s="9" t="s">
        <v>102</v>
      </c>
      <c r="B35" s="9" t="s">
        <v>108</v>
      </c>
      <c r="C35" s="9">
        <v>8</v>
      </c>
      <c r="D35" s="9" t="s">
        <v>104</v>
      </c>
      <c r="E35" s="9" t="s">
        <v>18</v>
      </c>
      <c r="F35" s="9" t="s">
        <v>105</v>
      </c>
      <c r="G35" s="9" t="s">
        <v>109</v>
      </c>
      <c r="H35" s="9" t="s">
        <v>107</v>
      </c>
    </row>
    <row r="36" spans="1:8">
      <c r="A36" s="9" t="s">
        <v>102</v>
      </c>
      <c r="B36" s="9" t="s">
        <v>108</v>
      </c>
      <c r="C36" s="9">
        <v>8.2129999999999992</v>
      </c>
      <c r="D36" s="9" t="s">
        <v>104</v>
      </c>
      <c r="E36" s="9" t="s">
        <v>18</v>
      </c>
      <c r="F36" s="9" t="s">
        <v>105</v>
      </c>
      <c r="G36" s="9" t="s">
        <v>109</v>
      </c>
      <c r="H36" s="9" t="s">
        <v>107</v>
      </c>
    </row>
    <row r="37" spans="1:8">
      <c r="A37" s="9" t="s">
        <v>102</v>
      </c>
      <c r="B37" s="9" t="s">
        <v>108</v>
      </c>
      <c r="C37" s="9">
        <v>7.798</v>
      </c>
      <c r="D37" s="9" t="s">
        <v>104</v>
      </c>
      <c r="E37" s="9" t="s">
        <v>18</v>
      </c>
      <c r="F37" s="9" t="s">
        <v>105</v>
      </c>
      <c r="G37" s="9" t="s">
        <v>109</v>
      </c>
      <c r="H37" s="9" t="s">
        <v>107</v>
      </c>
    </row>
    <row r="38" spans="1:8">
      <c r="A38" s="9" t="s">
        <v>102</v>
      </c>
      <c r="B38" s="9" t="s">
        <v>108</v>
      </c>
      <c r="C38" s="9">
        <v>7.4550000000000001</v>
      </c>
      <c r="D38" s="9" t="s">
        <v>104</v>
      </c>
      <c r="E38" s="9" t="s">
        <v>18</v>
      </c>
      <c r="F38" s="9" t="s">
        <v>105</v>
      </c>
      <c r="G38" s="9" t="s">
        <v>109</v>
      </c>
      <c r="H38" s="9" t="s">
        <v>107</v>
      </c>
    </row>
    <row r="39" spans="1:8">
      <c r="A39" s="9" t="s">
        <v>102</v>
      </c>
      <c r="B39" s="9" t="s">
        <v>108</v>
      </c>
      <c r="C39" s="9">
        <v>8.0079999999999991</v>
      </c>
      <c r="D39" s="9" t="s">
        <v>104</v>
      </c>
      <c r="E39" s="9" t="s">
        <v>18</v>
      </c>
      <c r="F39" s="9" t="s">
        <v>105</v>
      </c>
      <c r="G39" s="9" t="s">
        <v>109</v>
      </c>
      <c r="H39" s="9" t="s">
        <v>107</v>
      </c>
    </row>
    <row r="40" spans="1:8">
      <c r="A40" s="10"/>
      <c r="B40" s="10"/>
      <c r="C40" s="10">
        <f>SUM(C24:C39)</f>
        <v>128.02600000000001</v>
      </c>
      <c r="D40" s="10"/>
      <c r="E40" s="10"/>
      <c r="F40" s="10"/>
      <c r="G40" s="10"/>
      <c r="H40" s="10"/>
    </row>
    <row r="41" spans="1:8">
      <c r="A41" s="9" t="s">
        <v>102</v>
      </c>
      <c r="B41" s="11" t="s">
        <v>110</v>
      </c>
      <c r="C41" s="11">
        <v>7.84</v>
      </c>
      <c r="D41" s="11" t="s">
        <v>104</v>
      </c>
      <c r="E41" s="11" t="s">
        <v>18</v>
      </c>
      <c r="F41" s="11" t="s">
        <v>105</v>
      </c>
      <c r="G41" s="11" t="s">
        <v>109</v>
      </c>
      <c r="H41" s="11" t="s">
        <v>107</v>
      </c>
    </row>
    <row r="42" spans="1:8">
      <c r="A42" s="9" t="s">
        <v>102</v>
      </c>
      <c r="B42" s="12" t="s">
        <v>110</v>
      </c>
      <c r="C42" s="12">
        <v>7.702</v>
      </c>
      <c r="D42" s="12" t="s">
        <v>104</v>
      </c>
      <c r="E42" s="12" t="s">
        <v>18</v>
      </c>
      <c r="F42" s="12" t="s">
        <v>105</v>
      </c>
      <c r="G42" s="12" t="s">
        <v>109</v>
      </c>
      <c r="H42" s="11" t="s">
        <v>107</v>
      </c>
    </row>
    <row r="43" spans="1:8">
      <c r="A43" s="9" t="s">
        <v>102</v>
      </c>
      <c r="B43" s="12" t="s">
        <v>110</v>
      </c>
      <c r="C43" s="12">
        <v>7.6859999999999999</v>
      </c>
      <c r="D43" s="12" t="s">
        <v>104</v>
      </c>
      <c r="E43" s="12" t="s">
        <v>18</v>
      </c>
      <c r="F43" s="12" t="s">
        <v>105</v>
      </c>
      <c r="G43" s="12" t="s">
        <v>109</v>
      </c>
      <c r="H43" s="11" t="s">
        <v>107</v>
      </c>
    </row>
    <row r="44" spans="1:8">
      <c r="A44" s="9" t="s">
        <v>102</v>
      </c>
      <c r="B44" s="12" t="s">
        <v>110</v>
      </c>
      <c r="C44" s="12">
        <v>7.6740000000000004</v>
      </c>
      <c r="D44" s="12" t="s">
        <v>104</v>
      </c>
      <c r="E44" s="12" t="s">
        <v>18</v>
      </c>
      <c r="F44" s="12" t="s">
        <v>105</v>
      </c>
      <c r="G44" s="12" t="s">
        <v>109</v>
      </c>
      <c r="H44" s="11" t="s">
        <v>107</v>
      </c>
    </row>
    <row r="45" spans="1:8">
      <c r="A45" s="9" t="s">
        <v>102</v>
      </c>
      <c r="B45" s="12" t="s">
        <v>110</v>
      </c>
      <c r="C45" s="12">
        <v>7.6639999999999997</v>
      </c>
      <c r="D45" s="12" t="s">
        <v>104</v>
      </c>
      <c r="E45" s="12" t="s">
        <v>18</v>
      </c>
      <c r="F45" s="12" t="s">
        <v>105</v>
      </c>
      <c r="G45" s="12" t="s">
        <v>109</v>
      </c>
      <c r="H45" s="11" t="s">
        <v>107</v>
      </c>
    </row>
    <row r="46" spans="1:8">
      <c r="A46" s="9" t="s">
        <v>102</v>
      </c>
      <c r="B46" s="12" t="s">
        <v>110</v>
      </c>
      <c r="C46" s="12">
        <v>7.6479999999999997</v>
      </c>
      <c r="D46" s="12" t="s">
        <v>104</v>
      </c>
      <c r="E46" s="12" t="s">
        <v>18</v>
      </c>
      <c r="F46" s="12" t="s">
        <v>105</v>
      </c>
      <c r="G46" s="12" t="s">
        <v>109</v>
      </c>
      <c r="H46" s="11" t="s">
        <v>107</v>
      </c>
    </row>
    <row r="47" spans="1:8">
      <c r="A47" s="9" t="s">
        <v>102</v>
      </c>
      <c r="B47" s="12" t="s">
        <v>110</v>
      </c>
      <c r="C47" s="12">
        <v>7.69</v>
      </c>
      <c r="D47" s="12" t="s">
        <v>104</v>
      </c>
      <c r="E47" s="12" t="s">
        <v>18</v>
      </c>
      <c r="F47" s="12" t="s">
        <v>105</v>
      </c>
      <c r="G47" s="12" t="s">
        <v>109</v>
      </c>
      <c r="H47" s="11" t="s">
        <v>107</v>
      </c>
    </row>
    <row r="48" spans="1:8">
      <c r="A48" s="9" t="s">
        <v>102</v>
      </c>
      <c r="B48" s="12" t="s">
        <v>110</v>
      </c>
      <c r="C48" s="12">
        <v>7.1609999999999996</v>
      </c>
      <c r="D48" s="12" t="s">
        <v>104</v>
      </c>
      <c r="E48" s="12" t="s">
        <v>18</v>
      </c>
      <c r="F48" s="12" t="s">
        <v>105</v>
      </c>
      <c r="G48" s="12" t="s">
        <v>109</v>
      </c>
      <c r="H48" s="11" t="s">
        <v>107</v>
      </c>
    </row>
    <row r="49" spans="1:8">
      <c r="A49" s="9" t="s">
        <v>102</v>
      </c>
      <c r="B49" s="12" t="s">
        <v>110</v>
      </c>
      <c r="C49" s="12">
        <v>8.2710000000000008</v>
      </c>
      <c r="D49" s="12" t="s">
        <v>104</v>
      </c>
      <c r="E49" s="12" t="s">
        <v>18</v>
      </c>
      <c r="F49" s="12" t="s">
        <v>105</v>
      </c>
      <c r="G49" s="12" t="s">
        <v>109</v>
      </c>
      <c r="H49" s="11" t="s">
        <v>107</v>
      </c>
    </row>
    <row r="50" spans="1:8">
      <c r="A50" s="9" t="s">
        <v>102</v>
      </c>
      <c r="B50" s="12" t="s">
        <v>110</v>
      </c>
      <c r="C50" s="12">
        <v>7.9630000000000001</v>
      </c>
      <c r="D50" s="12" t="s">
        <v>104</v>
      </c>
      <c r="E50" s="12" t="s">
        <v>18</v>
      </c>
      <c r="F50" s="12" t="s">
        <v>105</v>
      </c>
      <c r="G50" s="12" t="s">
        <v>109</v>
      </c>
      <c r="H50" s="11" t="s">
        <v>107</v>
      </c>
    </row>
    <row r="51" spans="1:8">
      <c r="A51" s="13"/>
      <c r="B51" s="13"/>
      <c r="C51" s="13">
        <f>SUM(C41:C50)</f>
        <v>77.299000000000007</v>
      </c>
      <c r="D51" s="13"/>
      <c r="E51" s="13"/>
      <c r="F51" s="13"/>
      <c r="G51" s="13"/>
      <c r="H51" s="13"/>
    </row>
  </sheetData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1"/>
  <sheetViews>
    <sheetView workbookViewId="0">
      <selection activeCell="B21" sqref="B2:B21"/>
    </sheetView>
  </sheetViews>
  <sheetFormatPr defaultColWidth="9" defaultRowHeight="14.25"/>
  <cols>
    <col min="1" max="1" width="16.5703125" style="5" customWidth="1"/>
    <col min="2" max="2" width="13.140625" style="5" customWidth="1"/>
    <col min="3" max="3" width="0.140625" style="5" customWidth="1"/>
    <col min="4" max="4" width="10.7109375" style="5" customWidth="1"/>
    <col min="5" max="5" width="12.5703125" style="5" customWidth="1"/>
    <col min="6" max="6" width="13.28515625" style="5" customWidth="1"/>
    <col min="7" max="7" width="11.42578125" style="5" customWidth="1"/>
    <col min="8" max="8" width="11.5703125" style="5" customWidth="1"/>
    <col min="9" max="9" width="13.5703125" style="5" customWidth="1"/>
    <col min="10" max="16384" width="9" style="5"/>
  </cols>
  <sheetData>
    <row r="1" spans="1:9" ht="15" customHeight="1">
      <c r="A1" s="6" t="s">
        <v>111</v>
      </c>
      <c r="B1" s="6" t="s">
        <v>3</v>
      </c>
      <c r="C1" s="6" t="s">
        <v>112</v>
      </c>
      <c r="D1" s="6" t="s">
        <v>113</v>
      </c>
      <c r="E1" s="6" t="s">
        <v>2</v>
      </c>
      <c r="F1" s="6" t="s">
        <v>4</v>
      </c>
      <c r="G1" s="6" t="s">
        <v>114</v>
      </c>
      <c r="H1" s="6" t="s">
        <v>115</v>
      </c>
      <c r="I1" s="7" t="s">
        <v>116</v>
      </c>
    </row>
    <row r="2" spans="1:9" ht="24.95" customHeight="1">
      <c r="A2" s="7" t="s">
        <v>117</v>
      </c>
      <c r="B2" s="8">
        <v>1.6950000000000001</v>
      </c>
      <c r="C2" s="8" t="s">
        <v>118</v>
      </c>
      <c r="D2" s="7" t="s">
        <v>119</v>
      </c>
      <c r="E2" s="8" t="s">
        <v>120</v>
      </c>
      <c r="F2" s="8" t="s">
        <v>18</v>
      </c>
      <c r="G2" s="8" t="s">
        <v>106</v>
      </c>
      <c r="H2" s="6" t="s">
        <v>121</v>
      </c>
      <c r="I2" s="7" t="s">
        <v>122</v>
      </c>
    </row>
    <row r="3" spans="1:9" ht="24.95" customHeight="1">
      <c r="A3" s="7" t="s">
        <v>117</v>
      </c>
      <c r="B3" s="8">
        <v>1.6950000000000001</v>
      </c>
      <c r="C3" s="8" t="s">
        <v>118</v>
      </c>
      <c r="D3" s="7" t="s">
        <v>119</v>
      </c>
      <c r="E3" s="8" t="s">
        <v>120</v>
      </c>
      <c r="F3" s="8" t="s">
        <v>18</v>
      </c>
      <c r="G3" s="8" t="s">
        <v>106</v>
      </c>
      <c r="H3" s="6" t="s">
        <v>121</v>
      </c>
      <c r="I3" s="7" t="s">
        <v>122</v>
      </c>
    </row>
    <row r="4" spans="1:9" ht="24.95" customHeight="1">
      <c r="A4" s="7" t="s">
        <v>123</v>
      </c>
      <c r="B4" s="8">
        <v>6.9180000000000001</v>
      </c>
      <c r="C4" s="8" t="s">
        <v>124</v>
      </c>
      <c r="D4" s="6" t="s">
        <v>102</v>
      </c>
      <c r="E4" s="8" t="s">
        <v>120</v>
      </c>
      <c r="F4" s="8" t="s">
        <v>18</v>
      </c>
      <c r="G4" s="8" t="s">
        <v>106</v>
      </c>
      <c r="H4" s="6" t="s">
        <v>121</v>
      </c>
      <c r="I4" s="7" t="s">
        <v>122</v>
      </c>
    </row>
    <row r="5" spans="1:9" ht="24.95" customHeight="1">
      <c r="A5" s="7" t="s">
        <v>125</v>
      </c>
      <c r="B5" s="8">
        <v>5.12</v>
      </c>
      <c r="C5" s="7"/>
      <c r="D5" s="6" t="s">
        <v>102</v>
      </c>
      <c r="E5" s="8" t="s">
        <v>104</v>
      </c>
      <c r="F5" s="8" t="s">
        <v>18</v>
      </c>
      <c r="G5" s="8" t="s">
        <v>109</v>
      </c>
      <c r="H5" s="6" t="s">
        <v>121</v>
      </c>
      <c r="I5" s="7" t="s">
        <v>122</v>
      </c>
    </row>
    <row r="6" spans="1:9" ht="24.95" customHeight="1">
      <c r="A6" s="7" t="s">
        <v>125</v>
      </c>
      <c r="B6" s="8">
        <v>4.87</v>
      </c>
      <c r="C6" s="7"/>
      <c r="D6" s="6" t="s">
        <v>102</v>
      </c>
      <c r="E6" s="8" t="s">
        <v>104</v>
      </c>
      <c r="F6" s="8" t="s">
        <v>18</v>
      </c>
      <c r="G6" s="8" t="s">
        <v>109</v>
      </c>
      <c r="H6" s="6" t="s">
        <v>121</v>
      </c>
      <c r="I6" s="7" t="s">
        <v>122</v>
      </c>
    </row>
    <row r="7" spans="1:9" ht="24.95" customHeight="1">
      <c r="A7" s="7" t="s">
        <v>126</v>
      </c>
      <c r="B7" s="8">
        <v>6.3079999999999998</v>
      </c>
      <c r="C7" s="7"/>
      <c r="D7" s="7" t="s">
        <v>127</v>
      </c>
      <c r="E7" s="8" t="s">
        <v>128</v>
      </c>
      <c r="F7" s="8" t="s">
        <v>129</v>
      </c>
      <c r="G7" s="8" t="s">
        <v>109</v>
      </c>
      <c r="H7" s="6" t="s">
        <v>121</v>
      </c>
      <c r="I7" s="7" t="s">
        <v>122</v>
      </c>
    </row>
    <row r="8" spans="1:9" ht="24.95" customHeight="1">
      <c r="A8" s="7" t="s">
        <v>130</v>
      </c>
      <c r="B8" s="8">
        <v>7.0460000000000003</v>
      </c>
      <c r="C8" s="8" t="s">
        <v>131</v>
      </c>
      <c r="D8" s="6" t="s">
        <v>102</v>
      </c>
      <c r="E8" s="8" t="s">
        <v>120</v>
      </c>
      <c r="F8" s="8" t="s">
        <v>18</v>
      </c>
      <c r="G8" s="8" t="s">
        <v>106</v>
      </c>
      <c r="H8" s="6" t="s">
        <v>121</v>
      </c>
      <c r="I8" s="7" t="s">
        <v>122</v>
      </c>
    </row>
    <row r="9" spans="1:9" ht="24.95" customHeight="1">
      <c r="A9" s="7" t="s">
        <v>130</v>
      </c>
      <c r="B9" s="8">
        <v>7.194</v>
      </c>
      <c r="C9" s="8" t="s">
        <v>131</v>
      </c>
      <c r="D9" s="6" t="s">
        <v>102</v>
      </c>
      <c r="E9" s="8" t="s">
        <v>120</v>
      </c>
      <c r="F9" s="8" t="s">
        <v>18</v>
      </c>
      <c r="G9" s="8" t="s">
        <v>106</v>
      </c>
      <c r="H9" s="6" t="s">
        <v>121</v>
      </c>
      <c r="I9" s="7" t="s">
        <v>122</v>
      </c>
    </row>
    <row r="10" spans="1:9" ht="24.95" customHeight="1">
      <c r="A10" s="7" t="s">
        <v>132</v>
      </c>
      <c r="B10" s="8">
        <v>5.4740000000000002</v>
      </c>
      <c r="C10" s="7"/>
      <c r="D10" s="7" t="s">
        <v>127</v>
      </c>
      <c r="E10" s="8" t="s">
        <v>104</v>
      </c>
      <c r="F10" s="8" t="s">
        <v>129</v>
      </c>
      <c r="G10" s="8" t="s">
        <v>109</v>
      </c>
      <c r="H10" s="6" t="s">
        <v>121</v>
      </c>
      <c r="I10" s="7" t="s">
        <v>122</v>
      </c>
    </row>
    <row r="11" spans="1:9" ht="24.95" customHeight="1">
      <c r="A11" s="7" t="s">
        <v>132</v>
      </c>
      <c r="B11" s="8">
        <v>6.8280000000000003</v>
      </c>
      <c r="C11" s="7"/>
      <c r="D11" s="7" t="s">
        <v>127</v>
      </c>
      <c r="E11" s="8" t="s">
        <v>104</v>
      </c>
      <c r="F11" s="8" t="s">
        <v>129</v>
      </c>
      <c r="G11" s="8" t="s">
        <v>109</v>
      </c>
      <c r="H11" s="6" t="s">
        <v>121</v>
      </c>
      <c r="I11" s="7" t="s">
        <v>122</v>
      </c>
    </row>
    <row r="12" spans="1:9" ht="24.95" customHeight="1">
      <c r="A12" s="7" t="s">
        <v>133</v>
      </c>
      <c r="B12" s="8">
        <v>5.9080000000000004</v>
      </c>
      <c r="C12" s="8" t="s">
        <v>118</v>
      </c>
      <c r="D12" s="6" t="s">
        <v>102</v>
      </c>
      <c r="E12" s="8" t="s">
        <v>134</v>
      </c>
      <c r="F12" s="8" t="s">
        <v>17</v>
      </c>
      <c r="G12" s="8" t="s">
        <v>109</v>
      </c>
      <c r="H12" s="6" t="s">
        <v>121</v>
      </c>
      <c r="I12" s="7" t="s">
        <v>122</v>
      </c>
    </row>
    <row r="13" spans="1:9" ht="24.95" customHeight="1">
      <c r="A13" s="7" t="s">
        <v>135</v>
      </c>
      <c r="B13" s="8">
        <v>6.7779999999999996</v>
      </c>
      <c r="C13" s="8" t="s">
        <v>118</v>
      </c>
      <c r="D13" s="6" t="s">
        <v>102</v>
      </c>
      <c r="E13" s="8" t="s">
        <v>104</v>
      </c>
      <c r="F13" s="8" t="s">
        <v>17</v>
      </c>
      <c r="G13" s="8" t="s">
        <v>106</v>
      </c>
      <c r="H13" s="6" t="s">
        <v>121</v>
      </c>
      <c r="I13" s="7" t="s">
        <v>122</v>
      </c>
    </row>
    <row r="14" spans="1:9" ht="24.95" customHeight="1">
      <c r="A14" s="6" t="s">
        <v>136</v>
      </c>
      <c r="B14" s="6">
        <v>7.59</v>
      </c>
      <c r="C14" s="6" t="s">
        <v>137</v>
      </c>
      <c r="D14" s="6" t="s">
        <v>102</v>
      </c>
      <c r="E14" s="6" t="s">
        <v>120</v>
      </c>
      <c r="F14" s="6" t="s">
        <v>17</v>
      </c>
      <c r="G14" s="6" t="s">
        <v>106</v>
      </c>
      <c r="H14" s="6" t="s">
        <v>138</v>
      </c>
      <c r="I14" s="7" t="s">
        <v>122</v>
      </c>
    </row>
    <row r="15" spans="1:9" ht="24.95" customHeight="1">
      <c r="A15" s="6" t="s">
        <v>136</v>
      </c>
      <c r="B15" s="6">
        <v>7.55</v>
      </c>
      <c r="C15" s="6" t="s">
        <v>137</v>
      </c>
      <c r="D15" s="6" t="s">
        <v>102</v>
      </c>
      <c r="E15" s="6" t="s">
        <v>120</v>
      </c>
      <c r="F15" s="6" t="s">
        <v>17</v>
      </c>
      <c r="G15" s="6" t="s">
        <v>106</v>
      </c>
      <c r="H15" s="6" t="s">
        <v>138</v>
      </c>
      <c r="I15" s="7" t="s">
        <v>122</v>
      </c>
    </row>
    <row r="16" spans="1:9" ht="24.95" customHeight="1">
      <c r="A16" s="6" t="s">
        <v>136</v>
      </c>
      <c r="B16" s="6">
        <v>3.6150000000000002</v>
      </c>
      <c r="C16" s="6" t="s">
        <v>137</v>
      </c>
      <c r="D16" s="6" t="s">
        <v>102</v>
      </c>
      <c r="E16" s="6" t="s">
        <v>120</v>
      </c>
      <c r="F16" s="6" t="s">
        <v>17</v>
      </c>
      <c r="G16" s="6" t="s">
        <v>106</v>
      </c>
      <c r="H16" s="6" t="s">
        <v>138</v>
      </c>
      <c r="I16" s="7" t="s">
        <v>122</v>
      </c>
    </row>
    <row r="17" spans="1:9" ht="24.95" customHeight="1">
      <c r="A17" s="6" t="s">
        <v>136</v>
      </c>
      <c r="B17" s="6">
        <v>5.2220000000000004</v>
      </c>
      <c r="C17" s="6" t="s">
        <v>137</v>
      </c>
      <c r="D17" s="6" t="s">
        <v>102</v>
      </c>
      <c r="E17" s="6" t="s">
        <v>120</v>
      </c>
      <c r="F17" s="6" t="s">
        <v>17</v>
      </c>
      <c r="G17" s="6" t="s">
        <v>106</v>
      </c>
      <c r="H17" s="6" t="s">
        <v>138</v>
      </c>
      <c r="I17" s="7" t="s">
        <v>122</v>
      </c>
    </row>
    <row r="18" spans="1:9" ht="24.95" customHeight="1">
      <c r="A18" s="6" t="s">
        <v>136</v>
      </c>
      <c r="B18" s="6">
        <v>5.3079999999999998</v>
      </c>
      <c r="C18" s="6" t="s">
        <v>137</v>
      </c>
      <c r="D18" s="6" t="s">
        <v>102</v>
      </c>
      <c r="E18" s="6" t="s">
        <v>120</v>
      </c>
      <c r="F18" s="6" t="s">
        <v>17</v>
      </c>
      <c r="G18" s="6" t="s">
        <v>106</v>
      </c>
      <c r="H18" s="6" t="s">
        <v>138</v>
      </c>
      <c r="I18" s="7" t="s">
        <v>122</v>
      </c>
    </row>
    <row r="19" spans="1:9" ht="24.95" customHeight="1">
      <c r="A19" s="6" t="s">
        <v>139</v>
      </c>
      <c r="B19" s="6">
        <f>38.55-27.63</f>
        <v>10.92</v>
      </c>
      <c r="C19" s="6" t="s">
        <v>140</v>
      </c>
      <c r="D19" s="6" t="s">
        <v>102</v>
      </c>
      <c r="E19" s="6" t="s">
        <v>141</v>
      </c>
      <c r="F19" s="6" t="s">
        <v>41</v>
      </c>
      <c r="G19" s="6" t="s">
        <v>109</v>
      </c>
      <c r="H19" s="6" t="s">
        <v>121</v>
      </c>
      <c r="I19" s="7" t="s">
        <v>122</v>
      </c>
    </row>
    <row r="21" spans="1:9">
      <c r="B21" s="5">
        <f>SUM(B2:B20)</f>
        <v>106.039</v>
      </c>
    </row>
  </sheetData>
  <autoFilter ref="A1:H19" xr:uid="{00000000-0009-0000-0000-000002000000}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5"/>
  <sheetViews>
    <sheetView workbookViewId="0">
      <selection activeCell="I13" sqref="I13"/>
    </sheetView>
  </sheetViews>
  <sheetFormatPr defaultColWidth="9" defaultRowHeight="15"/>
  <cols>
    <col min="1" max="1" width="15.5703125" customWidth="1"/>
    <col min="2" max="2" width="14.85546875" customWidth="1"/>
    <col min="3" max="3" width="13.7109375" customWidth="1"/>
    <col min="4" max="4" width="15" customWidth="1"/>
    <col min="5" max="5" width="13.85546875" customWidth="1"/>
  </cols>
  <sheetData>
    <row r="1" spans="1:5" ht="31.5">
      <c r="A1" s="1" t="s">
        <v>142</v>
      </c>
      <c r="B1" s="1" t="s">
        <v>3</v>
      </c>
      <c r="C1" s="1" t="s">
        <v>4</v>
      </c>
      <c r="D1" s="1" t="s">
        <v>2</v>
      </c>
      <c r="E1" s="1" t="s">
        <v>115</v>
      </c>
    </row>
    <row r="2" spans="1:5">
      <c r="A2" s="2" t="s">
        <v>143</v>
      </c>
      <c r="B2" s="3">
        <v>6.79</v>
      </c>
      <c r="C2" s="2" t="s">
        <v>28</v>
      </c>
      <c r="D2" s="2" t="s">
        <v>144</v>
      </c>
      <c r="E2" s="2" t="s">
        <v>145</v>
      </c>
    </row>
    <row r="3" spans="1:5">
      <c r="A3" s="2" t="s">
        <v>143</v>
      </c>
      <c r="B3" s="3">
        <v>6.8840000000000003</v>
      </c>
      <c r="C3" s="2" t="s">
        <v>28</v>
      </c>
      <c r="D3" s="2" t="s">
        <v>144</v>
      </c>
      <c r="E3" s="2" t="s">
        <v>145</v>
      </c>
    </row>
    <row r="4" spans="1:5">
      <c r="A4" s="2" t="s">
        <v>146</v>
      </c>
      <c r="B4" s="4">
        <v>3.0619999999999998</v>
      </c>
      <c r="C4" s="2" t="s">
        <v>18</v>
      </c>
      <c r="D4" s="2" t="s">
        <v>147</v>
      </c>
      <c r="E4" s="2" t="s">
        <v>145</v>
      </c>
    </row>
    <row r="5" spans="1:5">
      <c r="A5" s="2" t="s">
        <v>146</v>
      </c>
      <c r="B5" s="3">
        <v>7.01</v>
      </c>
      <c r="C5" s="2" t="s">
        <v>18</v>
      </c>
      <c r="D5" s="2" t="s">
        <v>147</v>
      </c>
      <c r="E5" s="2" t="s">
        <v>145</v>
      </c>
    </row>
    <row r="6" spans="1:5">
      <c r="A6" s="2" t="s">
        <v>146</v>
      </c>
      <c r="B6" s="4">
        <v>3.1619999999999999</v>
      </c>
      <c r="C6" s="2" t="s">
        <v>18</v>
      </c>
      <c r="D6" s="2" t="s">
        <v>147</v>
      </c>
      <c r="E6" s="2" t="s">
        <v>145</v>
      </c>
    </row>
    <row r="7" spans="1:5">
      <c r="A7" s="2" t="s">
        <v>146</v>
      </c>
      <c r="B7" s="3">
        <v>2.984</v>
      </c>
      <c r="C7" s="2" t="s">
        <v>18</v>
      </c>
      <c r="D7" s="2" t="s">
        <v>147</v>
      </c>
      <c r="E7" s="2" t="s">
        <v>145</v>
      </c>
    </row>
    <row r="8" spans="1:5">
      <c r="A8" s="2" t="s">
        <v>148</v>
      </c>
      <c r="B8" s="3">
        <v>5.9080000000000004</v>
      </c>
      <c r="C8" s="2" t="s">
        <v>18</v>
      </c>
      <c r="D8" s="2" t="s">
        <v>147</v>
      </c>
      <c r="E8" s="2" t="s">
        <v>145</v>
      </c>
    </row>
    <row r="9" spans="1:5">
      <c r="A9" s="2" t="s">
        <v>148</v>
      </c>
      <c r="B9" s="3">
        <v>3.9260000000000002</v>
      </c>
      <c r="C9" s="2" t="s">
        <v>18</v>
      </c>
      <c r="D9" s="2" t="s">
        <v>147</v>
      </c>
      <c r="E9" s="2" t="s">
        <v>145</v>
      </c>
    </row>
    <row r="10" spans="1:5">
      <c r="A10" s="2" t="s">
        <v>148</v>
      </c>
      <c r="B10" s="3">
        <v>7.4580000000000002</v>
      </c>
      <c r="C10" s="2" t="s">
        <v>18</v>
      </c>
      <c r="D10" s="2" t="s">
        <v>147</v>
      </c>
      <c r="E10" s="2" t="s">
        <v>145</v>
      </c>
    </row>
    <row r="11" spans="1:5">
      <c r="A11" s="2" t="s">
        <v>148</v>
      </c>
      <c r="B11" s="3">
        <v>4.4080000000000004</v>
      </c>
      <c r="C11" s="2" t="s">
        <v>18</v>
      </c>
      <c r="D11" s="2" t="s">
        <v>147</v>
      </c>
      <c r="E11" s="2" t="s">
        <v>145</v>
      </c>
    </row>
    <row r="12" spans="1:5">
      <c r="A12" s="2" t="s">
        <v>148</v>
      </c>
      <c r="B12" s="3">
        <v>5.798</v>
      </c>
      <c r="C12" s="2" t="s">
        <v>18</v>
      </c>
      <c r="D12" s="2" t="s">
        <v>147</v>
      </c>
      <c r="E12" s="2" t="s">
        <v>145</v>
      </c>
    </row>
    <row r="13" spans="1:5">
      <c r="A13" s="2" t="s">
        <v>148</v>
      </c>
      <c r="B13" s="3">
        <v>6.11</v>
      </c>
      <c r="C13" s="2" t="s">
        <v>18</v>
      </c>
      <c r="D13" s="2" t="s">
        <v>147</v>
      </c>
      <c r="E13" s="2" t="s">
        <v>145</v>
      </c>
    </row>
    <row r="14" spans="1:5">
      <c r="A14" s="2" t="s">
        <v>148</v>
      </c>
      <c r="B14" s="3">
        <v>4.8739999999999997</v>
      </c>
      <c r="C14" s="2" t="s">
        <v>18</v>
      </c>
      <c r="D14" s="2" t="s">
        <v>147</v>
      </c>
      <c r="E14" s="2" t="s">
        <v>145</v>
      </c>
    </row>
    <row r="15" spans="1:5" ht="15.75">
      <c r="A15" s="1"/>
      <c r="B15" s="1">
        <f>SUM(B2:B14)</f>
        <v>68.373999999999995</v>
      </c>
      <c r="C15" s="1"/>
      <c r="D15" s="1"/>
      <c r="E15" s="1"/>
    </row>
  </sheetData>
  <conditionalFormatting sqref="B2:B3">
    <cfRule type="duplicateValues" dxfId="5" priority="6"/>
  </conditionalFormatting>
  <conditionalFormatting sqref="B4">
    <cfRule type="duplicateValues" dxfId="4" priority="5"/>
  </conditionalFormatting>
  <conditionalFormatting sqref="B8:B11">
    <cfRule type="duplicateValues" dxfId="3" priority="4"/>
  </conditionalFormatting>
  <conditionalFormatting sqref="B12">
    <cfRule type="duplicateValues" dxfId="2" priority="3"/>
  </conditionalFormatting>
  <conditionalFormatting sqref="B13">
    <cfRule type="duplicateValues" dxfId="1" priority="2"/>
  </conditionalFormatting>
  <conditionalFormatting sqref="B14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tinplate</vt:lpstr>
      <vt:lpstr>Jintai</vt:lpstr>
      <vt:lpstr>Hengshui</vt:lpstr>
      <vt:lpstr>LinqingHengtai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辛福权</dc:creator>
  <cp:lastModifiedBy>ACE</cp:lastModifiedBy>
  <dcterms:created xsi:type="dcterms:W3CDTF">2006-09-15T03:21:00Z</dcterms:created>
  <dcterms:modified xsi:type="dcterms:W3CDTF">2026-01-22T07:32:44Z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DF5B66BE9AAD47F6BA06A8FA8555608F_13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